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 defaultThemeVersion="124226"/>
  <bookViews>
    <workbookView xWindow="-120" yWindow="-120" windowWidth="27930" windowHeight="1644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" i="16"/>
  <c r="N222"/>
  <c r="N221"/>
  <c r="N183"/>
  <c r="N182"/>
  <c r="J97"/>
  <c r="I97"/>
  <c r="E97"/>
  <c r="O97" s="1"/>
  <c r="N110"/>
  <c r="N108"/>
  <c r="N97"/>
  <c r="N212" l="1"/>
  <c r="N205"/>
  <c r="N204"/>
  <c r="N202"/>
  <c r="N211"/>
  <c r="N210"/>
  <c r="N209"/>
  <c r="I202"/>
  <c r="I205"/>
  <c r="N199"/>
  <c r="N198"/>
  <c r="N197"/>
  <c r="I196"/>
  <c r="N195"/>
  <c r="I195"/>
  <c r="N194"/>
  <c r="N193"/>
  <c r="N192"/>
  <c r="N200" s="1"/>
  <c r="N201" s="1"/>
  <c r="I192"/>
  <c r="E192"/>
  <c r="J192" s="1"/>
  <c r="N213" l="1"/>
  <c r="O202" s="1"/>
  <c r="O192"/>
  <c r="I116" l="1"/>
  <c r="I115"/>
  <c r="N135"/>
  <c r="N142"/>
  <c r="K135" s="1"/>
  <c r="N141"/>
  <c r="N140"/>
  <c r="N139"/>
  <c r="N138"/>
  <c r="N137"/>
  <c r="I137"/>
  <c r="N136"/>
  <c r="E134"/>
  <c r="J134" s="1"/>
  <c r="N276"/>
  <c r="I276"/>
  <c r="I158"/>
  <c r="I130"/>
  <c r="N156"/>
  <c r="N155"/>
  <c r="N160" s="1"/>
  <c r="N161" s="1"/>
  <c r="I155"/>
  <c r="E155"/>
  <c r="J155" s="1"/>
  <c r="N130"/>
  <c r="N129"/>
  <c r="N127"/>
  <c r="I127"/>
  <c r="E127"/>
  <c r="N124"/>
  <c r="N123"/>
  <c r="N122"/>
  <c r="N121"/>
  <c r="N120"/>
  <c r="N119"/>
  <c r="N118"/>
  <c r="N117"/>
  <c r="N116"/>
  <c r="N115"/>
  <c r="N114"/>
  <c r="N113"/>
  <c r="I113"/>
  <c r="E113"/>
  <c r="J113" l="1"/>
  <c r="N125"/>
  <c r="N126" s="1"/>
  <c r="J127"/>
  <c r="N132"/>
  <c r="N133" s="1"/>
  <c r="N143"/>
  <c r="N144" s="1"/>
  <c r="O134" s="1"/>
  <c r="O155"/>
  <c r="O113"/>
  <c r="O127"/>
  <c r="I166" l="1"/>
  <c r="N152"/>
  <c r="N151"/>
  <c r="I149"/>
  <c r="N148"/>
  <c r="I148"/>
  <c r="N147"/>
  <c r="N146"/>
  <c r="J146"/>
  <c r="N145"/>
  <c r="I145"/>
  <c r="E145"/>
  <c r="N251"/>
  <c r="N250"/>
  <c r="N249"/>
  <c r="N248"/>
  <c r="N247"/>
  <c r="N246"/>
  <c r="N245"/>
  <c r="N244"/>
  <c r="N243"/>
  <c r="N242"/>
  <c r="N241"/>
  <c r="N240"/>
  <c r="N239"/>
  <c r="N237"/>
  <c r="N236"/>
  <c r="N235"/>
  <c r="N252" l="1"/>
  <c r="N253" s="1"/>
  <c r="J145"/>
  <c r="N153"/>
  <c r="N154" s="1"/>
  <c r="O145" s="1"/>
  <c r="I254"/>
  <c r="I270"/>
  <c r="E270"/>
  <c r="N266"/>
  <c r="N265"/>
  <c r="N264"/>
  <c r="I264"/>
  <c r="E264"/>
  <c r="J264" s="1"/>
  <c r="N257"/>
  <c r="N255"/>
  <c r="E254"/>
  <c r="J254" s="1"/>
  <c r="N83"/>
  <c r="N82"/>
  <c r="N79"/>
  <c r="N76"/>
  <c r="N75"/>
  <c r="N74"/>
  <c r="N73"/>
  <c r="N72"/>
  <c r="N71"/>
  <c r="L70"/>
  <c r="N70" s="1"/>
  <c r="N69"/>
  <c r="N68"/>
  <c r="M67"/>
  <c r="L67"/>
  <c r="N66"/>
  <c r="N65"/>
  <c r="N64"/>
  <c r="N63"/>
  <c r="N62"/>
  <c r="N61"/>
  <c r="N60"/>
  <c r="N59"/>
  <c r="M58"/>
  <c r="L58"/>
  <c r="L57" s="1"/>
  <c r="N56"/>
  <c r="N55"/>
  <c r="M54"/>
  <c r="L54"/>
  <c r="N53"/>
  <c r="N52"/>
  <c r="M51"/>
  <c r="L51"/>
  <c r="N50"/>
  <c r="N49"/>
  <c r="N48"/>
  <c r="N47"/>
  <c r="N46"/>
  <c r="N45"/>
  <c r="N44"/>
  <c r="N43"/>
  <c r="N42"/>
  <c r="N41"/>
  <c r="N40"/>
  <c r="N39"/>
  <c r="N38"/>
  <c r="N35"/>
  <c r="N33"/>
  <c r="N32"/>
  <c r="N31"/>
  <c r="N30"/>
  <c r="N29"/>
  <c r="I29"/>
  <c r="N28"/>
  <c r="N27"/>
  <c r="I27"/>
  <c r="N26"/>
  <c r="N25"/>
  <c r="H25"/>
  <c r="I25" s="1"/>
  <c r="G25"/>
  <c r="E25"/>
  <c r="J25" s="1"/>
  <c r="J270" l="1"/>
  <c r="O270" s="1"/>
  <c r="N54"/>
  <c r="N262"/>
  <c r="N263" s="1"/>
  <c r="O254" s="1"/>
  <c r="N268"/>
  <c r="N269" s="1"/>
  <c r="O264" s="1"/>
  <c r="N67"/>
  <c r="N51"/>
  <c r="N58"/>
  <c r="M57"/>
  <c r="N57" s="1"/>
  <c r="N84" s="1"/>
  <c r="N85" s="1"/>
  <c r="N178"/>
  <c r="N7"/>
  <c r="N220"/>
  <c r="N219"/>
  <c r="N218"/>
  <c r="N217"/>
  <c r="N216"/>
  <c r="N215"/>
  <c r="N214"/>
  <c r="E86" l="1"/>
  <c r="N171" l="1"/>
  <c r="N86"/>
  <c r="N175" l="1"/>
  <c r="N176" s="1"/>
  <c r="I170"/>
  <c r="N92"/>
  <c r="N230" l="1"/>
  <c r="N229"/>
  <c r="E229"/>
  <c r="E170"/>
  <c r="N233" l="1"/>
  <c r="N234" s="1"/>
  <c r="O229" s="1"/>
  <c r="J170"/>
  <c r="O170" s="1"/>
  <c r="E177"/>
  <c r="N164" l="1"/>
  <c r="N163"/>
  <c r="N162"/>
  <c r="N94" l="1"/>
  <c r="N93"/>
  <c r="N91"/>
  <c r="N90"/>
  <c r="N89"/>
  <c r="N87"/>
  <c r="I223" l="1"/>
  <c r="N185" l="1"/>
  <c r="N184"/>
  <c r="E214" l="1"/>
  <c r="I186" l="1"/>
  <c r="I187"/>
  <c r="N88" l="1"/>
  <c r="N95" s="1"/>
  <c r="N96" s="1"/>
  <c r="N22" l="1"/>
  <c r="N9"/>
  <c r="N10"/>
  <c r="N11"/>
  <c r="N12"/>
  <c r="N23" s="1"/>
  <c r="N13"/>
  <c r="N14"/>
  <c r="N15"/>
  <c r="N17"/>
  <c r="N18"/>
  <c r="N19"/>
  <c r="N20"/>
  <c r="N21"/>
  <c r="N8"/>
  <c r="O7" l="1"/>
  <c r="O214" l="1"/>
  <c r="N224"/>
  <c r="I188" l="1"/>
  <c r="I184"/>
  <c r="I89" l="1"/>
  <c r="E223" l="1"/>
  <c r="J223" s="1"/>
  <c r="N228" l="1"/>
  <c r="E202" l="1"/>
  <c r="J202" s="1"/>
  <c r="I86" l="1"/>
  <c r="N166"/>
  <c r="N165"/>
  <c r="I162"/>
  <c r="E162"/>
  <c r="N189"/>
  <c r="N188"/>
  <c r="N187"/>
  <c r="N186"/>
  <c r="E184"/>
  <c r="J184" s="1"/>
  <c r="O184" s="1"/>
  <c r="N190" l="1"/>
  <c r="J86"/>
  <c r="O86" s="1"/>
  <c r="J162"/>
  <c r="O162" s="1"/>
  <c r="E7" l="1"/>
</calcChain>
</file>

<file path=xl/sharedStrings.xml><?xml version="1.0" encoding="utf-8"?>
<sst xmlns="http://schemas.openxmlformats.org/spreadsheetml/2006/main" count="531" uniqueCount="343">
  <si>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</si>
  <si>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</si>
  <si>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</si>
  <si>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</si>
  <si>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</si>
  <si>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</si>
  <si>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</si>
  <si>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</si>
  <si>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</si>
  <si>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</si>
  <si>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</si>
  <si>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</si>
  <si>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</si>
  <si>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</si>
  <si>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</si>
  <si>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</si>
  <si>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</si>
  <si>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</si>
  <si>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</si>
  <si>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</si>
  <si>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</si>
  <si>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</si>
  <si>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</si>
  <si>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</si>
  <si>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</si>
  <si>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</si>
  <si>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</si>
  <si>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</si>
  <si>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</si>
  <si>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</si>
  <si>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</si>
  <si>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</si>
  <si>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</si>
  <si>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</si>
  <si>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</si>
  <si>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</si>
  <si>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</si>
  <si>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</si>
  <si>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</si>
  <si>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</si>
  <si>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</si>
  <si>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</si>
  <si>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</si>
  <si>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</si>
  <si>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</si>
  <si>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</si>
  <si>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</si>
  <si>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</si>
  <si>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</si>
  <si>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</si>
  <si>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</si>
  <si>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</si>
  <si>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</si>
  <si>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</si>
  <si>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</si>
  <si>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</si>
  <si>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Все запланированные в данной программе мероприятия в течение года были исполнены.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</si>
  <si>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</si>
  <si>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</si>
  <si>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</si>
  <si>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</si>
  <si>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</si>
  <si>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</si>
  <si>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</si>
  <si>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</si>
  <si>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</si>
  <si>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</si>
  <si>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</si>
  <si>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</si>
  <si>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</si>
  <si>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</si>
  <si>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</si>
  <si>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не более 0,5</t>
  </si>
  <si>
    <t>14= общая степень  достижения цели*9столбец/100%</t>
  </si>
  <si>
    <t>1.Доля представленных (во всех формах) зрителю музейных предметов в общем количестве музейных предметов основного фонда,%</t>
  </si>
  <si>
    <t>4.Соотношение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</si>
  <si>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</si>
  <si>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</si>
  <si>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</si>
  <si>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</si>
  <si>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</si>
  <si>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</si>
  <si>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</si>
  <si>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</si>
  <si>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</si>
  <si>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</si>
  <si>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</si>
  <si>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</si>
  <si>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8. Удовлетворенность населения качеством дошкольного, общего, дополнительного, начального и среднего профессионального образования</t>
  </si>
  <si>
    <t>12.Соблюдение предельного уровня дефицита бюджета Ельниковского иуниципального района определяемого в соответствии с законодательством Российской Федерации</t>
  </si>
  <si>
    <t>13.Просроченная задолженность по долговым обязательствам Ельниковского муниципального района</t>
  </si>
  <si>
    <t>14.Соответствие показател " Доля расходов на обслуживание муниципального долга Ельниковского муниципального района Ельниковского муниципального района в общем обьеме расходов бюджета Ельниковского муниципального района" требованиям Бюджетного кодекса</t>
  </si>
  <si>
    <t>не более 6</t>
  </si>
  <si>
    <t>не менее 95,0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</si>
  <si>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</si>
  <si>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</si>
  <si>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</si>
  <si>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</si>
  <si>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>Реализация программы неэффективная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</si>
  <si>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</si>
  <si>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</si>
  <si>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</si>
  <si>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</si>
  <si>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</si>
  <si>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</si>
  <si>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</si>
  <si>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</si>
  <si>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</si>
  <si>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</si>
  <si>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</si>
  <si>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</si>
  <si>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</si>
  <si>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</si>
  <si>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</si>
  <si>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</si>
  <si>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</si>
  <si>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</si>
  <si>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1. Годовой объем ввода жилья, всего,  в том числе:</t>
  </si>
  <si>
    <t>2. жилья экономического класса, в том числе:</t>
  </si>
  <si>
    <t>3. малоэтажного строительства, в том числе:</t>
  </si>
  <si>
    <t>4.Обеспеченность населения жильем, в том числе</t>
  </si>
  <si>
    <t>5.Доля ветхого и аврийного жилья в жилищном фонде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</si>
  <si>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</si>
  <si>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</si>
  <si>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</si>
  <si>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</si>
  <si>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</si>
  <si>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10. Тракторы, штук</t>
  </si>
  <si>
    <t>11.Зерноуборочные комбайны, штук</t>
  </si>
  <si>
    <t>12. Кормоуборочные комбайны, штук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</si>
  <si>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</si>
  <si>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</si>
  <si>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</si>
  <si>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</si>
  <si>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</si>
  <si>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</si>
  <si>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</si>
  <si>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</si>
  <si>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</si>
  <si>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</si>
  <si>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</si>
  <si>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</si>
  <si>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</si>
  <si>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</si>
  <si>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</si>
  <si>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</si>
  <si>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</si>
  <si>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</si>
  <si>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</si>
  <si>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</si>
  <si>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</si>
  <si>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</si>
  <si>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</si>
  <si>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организаций, %</t>
  </si>
  <si>
    <t xml:space="preserve"> Причиной не выполнения мероприятия  является недофинансирования бюджета.</t>
  </si>
  <si>
    <t>реализация программы высокоэффективная</t>
  </si>
  <si>
    <t>2. Качество условий оказания услуг муниципальными организациями в сфере культуры</t>
  </si>
  <si>
    <t>3.Доля объектов культурного наследия, находящихся в ув муниципальной собственности и требующих консервации или реставрации в общем количестве объектов культурного наследия , находящихся в муниципальной собственности, %</t>
  </si>
  <si>
    <t>2. Уменьшение семей состоящих на учете в КДН и ЗП Ельниковского муниципального района, ед.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</si>
  <si>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</si>
  <si>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</si>
  <si>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</si>
  <si>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</si>
  <si>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</si>
  <si>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</si>
  <si>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</si>
  <si>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12. Оборот розничной торговли в расчете на 1 жителя,  руб</t>
  </si>
  <si>
    <t>В связи с не использованием финансовых вложений на исполнение мероприятий программы, эффективность реализации программы просчитать не предоставляется возможным</t>
  </si>
  <si>
    <t>Перевыполнение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</t>
  </si>
  <si>
    <t>5.Увеличение количества граждан, вовлеченных в культурно-массовые мероприятия (по сравнению с предыдущим гогдом) ед..</t>
  </si>
  <si>
    <t>6.Увеличение численности участников культурно-досуговых мероприятий (по сравнению с предыдущим годом). %</t>
  </si>
  <si>
    <t>7 Количество муниципальных библиотек, ед.</t>
  </si>
  <si>
    <t>8.Увеличение количества посещений библиотек гражданами Ельниковского муниципального района, %</t>
  </si>
  <si>
    <t>9.увеличение доли детей, привлекаемых к участию в творческих мероприятиях, в общем числе детей, %</t>
  </si>
  <si>
    <t>11.Доля публичных библиотек, подключенных к сети «Интернет», в общем количестве библиотек, %</t>
  </si>
  <si>
    <t>12. Количество детей, обучающихся в детской музыкальной школе</t>
  </si>
  <si>
    <t xml:space="preserve">1.Увеличение количества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</si>
  <si>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 xml:space="preserve">2.Увеличение количества проводимых гражданско-патриотических мероприятий, ед. </t>
  </si>
  <si>
    <t>3. Увеличение охват детей и подростков трудом и отдыхом в летний период , %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</si>
  <si>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</si>
  <si>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</si>
  <si>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</si>
  <si>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</si>
  <si>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</si>
  <si>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</si>
  <si>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</si>
  <si>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</si>
  <si>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t>9. Уровень удовлетворенности граждан качеством предоставления муниципальных услуг, %</t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</si>
  <si>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</si>
  <si>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</si>
  <si>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</si>
  <si>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</si>
  <si>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</si>
  <si>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</si>
  <si>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</si>
  <si>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1. Ввод жилых помещений (жилых домов) для граждан, проживающих на сельских территориях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</si>
  <si>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</si>
  <si>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</si>
  <si>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</si>
  <si>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</si>
  <si>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</si>
  <si>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</si>
  <si>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</si>
  <si>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6.Количество инициативных проектов комплексного развития сельских территорий</t>
  </si>
  <si>
    <t>7.Численность работников,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</si>
  <si>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8.Численность студентов,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</si>
  <si>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21.2. хозяйствах населения, тонн</t>
  </si>
  <si>
    <t>Муниципальная программа Ельниковского района "Жилище" на 2021-2030 годы</t>
  </si>
  <si>
    <t>Муниципальная программа "Цифровая трансформация Ельниковского муниципального района Республики Мордовия на 2020-2030 годы"</t>
  </si>
  <si>
    <t xml:space="preserve">1. Доля населения, обеспеченного качественной питьевой водой из систем централизованного водоснабжения </t>
  </si>
  <si>
    <t>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</si>
  <si>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 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</si>
  <si>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2022-2030гг.» 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</si>
  <si>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вснижение.уровня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.   </t>
  </si>
  <si>
    <t>Из-за отсутствия целевых показателей мероприятий программы, эффективность реализации программы просчитать не представляется возможным.</t>
  </si>
  <si>
    <t>6.Количество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</si>
  <si>
    <t>Муниципальная программа повышения эффективности управления муниципальными финансами в Ельниковском муниципальном районе  РМ на период до 2030 года</t>
  </si>
  <si>
    <t>Муниципальная программа "Развитие культуры и туризма» Ельниковского муниципального  района на 2018-2030 годы.</t>
  </si>
  <si>
    <t>Муниципальная  программа   «Развитие физической культуры и спорта в  Ельниковском муниципальном районе на 2019-2030 гг.»</t>
  </si>
  <si>
    <t>Муниципальная программа Ельниковского муниципального района республики Мордовия "Развитие автомобильных дорог на 2020-2030 годы"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</si>
  <si>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2018-2030 годы"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</si>
  <si>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2018 -2030 годы</t>
  </si>
  <si>
    <t>Муниципальная программа Ельниковского муниципального района "Комплексное развитие сельских территорий" 2020-2030 годы</t>
  </si>
  <si>
    <t>&lt; 15</t>
  </si>
  <si>
    <t>3. Экономический ущерб от чрезвычайных ситуаций, пожаров, происшествий на водных объектах, не более</t>
  </si>
  <si>
    <t>4. Количество зарегистрированных пожаров, не более</t>
  </si>
  <si>
    <t>5. Количество населения, погибшего на пожарах, не более</t>
  </si>
  <si>
    <t xml:space="preserve">Уровень реализации программы - эффективный  </t>
  </si>
  <si>
    <t>1. Снижение количества совершаемых правонарушений 3%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</si>
  <si>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   </t>
  </si>
  <si>
    <r>
      <t xml:space="preserve">8. Доля взаимодействий граждан и коммерческих организаций с </t>
    </r>
    <r>
      <rPr>
        <sz val="16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</si>
  <si>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r>
      <t xml:space="preserve">10. Доля внутриведомственного и межведомственного юридически значимого </t>
    </r>
    <r>
      <rPr>
        <sz val="16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</si>
  <si>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>Информация по выполнению основных мероприятий за 2024 год</t>
  </si>
  <si>
    <t>14.Сохранение существующего уровня участия мун-ных образований в реализации Государственной программы (наличие в муниципальных образованиях муниципальных программ развития сельского хозяйства и регулирования рынков сырья и продовольствия),%</t>
  </si>
  <si>
    <t>15. Уровень обеспечения сельскохозяйственных организаций квалифицированными специалистами, процентов</t>
  </si>
  <si>
    <t>15.1.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</si>
  <si>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16. Доля молодых специалистов, в общей численности квалифицированных специалистов сельскохозяйственных организаций, процентов</t>
  </si>
  <si>
    <t>16.1.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</si>
  <si>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17.Количество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</si>
  <si>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19.Размер посевных площадей, занятых зерновыми, зернобобовыми и кормовыми сельскохозяйственными культурами, га</t>
  </si>
  <si>
    <t>20.Производство кормов: т,к,ед,</t>
  </si>
  <si>
    <t>20.1 сено, тонн</t>
  </si>
  <si>
    <t>20.2 силос, тонн</t>
  </si>
  <si>
    <t>20.3 сенаж, тонн</t>
  </si>
  <si>
    <t>21. Производство скота и птицы на убой в хозяйствах всех категорий (в живом весе), тонн</t>
  </si>
  <si>
    <t>21.1 в том числе: в сельскохозяйственных организациях, крестьянских (фермерских) хозяйствах, включая индивидуальных предпринимателей, тонн</t>
  </si>
  <si>
    <t>22. Производство молока в хозяйствах всех категорий, тонн</t>
  </si>
  <si>
    <t>22.1. в том числе: в сельскохозяйственных организациях, крестьянских (фермерских) хозяйствах, включая индивидуальных предпринимателей, тонн</t>
  </si>
  <si>
    <t>22.2. хозяйствах населения, тонн</t>
  </si>
  <si>
    <t>23. Поголовье коров в хозяйствах всех категорий, гол</t>
  </si>
  <si>
    <t xml:space="preserve">23.1.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</si>
  <si>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23.2 из них: молочного направления, гол</t>
  </si>
  <si>
    <t xml:space="preserve"> 23.3   мясного направления, гол.</t>
  </si>
  <si>
    <t>23.4 хозяйствах населения, гол.</t>
  </si>
  <si>
    <t>24.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</si>
  <si>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25. Приплод телят, гол.</t>
  </si>
  <si>
    <t xml:space="preserve">25.1. Выход телят на 100 коров в сельскохозяйственных организациях, гол. </t>
  </si>
  <si>
    <t>26. Ввод нетелей на 100 коров в сельскохозяйственных организациях, %</t>
  </si>
  <si>
    <t>27.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</si>
  <si>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28. Поголовье крупного рогатого скота в хозяйствах всех категорий</t>
  </si>
  <si>
    <t>28.1. в том числе: в сельскохозяйственных организациях, крестьянских (фермерских) хозяйствах, включая индивидуальных предпринимателей</t>
  </si>
  <si>
    <t>28.2. хозяйствах населения</t>
  </si>
  <si>
    <t>29. Поголовье свиней в хозяйствах всех категорий</t>
  </si>
  <si>
    <t>29.1.   хозяйствах населения</t>
  </si>
  <si>
    <t>30.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</si>
  <si>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31. Доля площади, засеваемой элитными семенами, в общей площади посевов</t>
  </si>
  <si>
    <t>32. Доля застрахованной посевной (посадочной) площади в общей посевной (посадочной) площади</t>
  </si>
  <si>
    <t>33.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</si>
  <si>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34.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</si>
  <si>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35. Количество новых постоянных рабочих мест, созданных в сельскохозяйственных потребительских кооперативах, получивших государственную поддержку, ед.</t>
  </si>
  <si>
    <t>35.1.создание новых потребительских кооперативов, ед.</t>
  </si>
  <si>
    <t>36.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</si>
  <si>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37.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поддержккр (по отношению к предыдущему году),%</t>
  </si>
  <si>
    <t>38. Производство муки из зерновых культур, овощных и других растительных культур, смеси из них, тонн</t>
  </si>
  <si>
    <t>39. Производство масла сливочного, тонн</t>
  </si>
  <si>
    <t>40.Производство сыров и сырных продуктов,тонн</t>
  </si>
  <si>
    <t>Уровень эффективности удовлетворительный</t>
  </si>
  <si>
    <t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года, км</t>
  </si>
  <si>
    <r>
      <t xml:space="preserve">Объемы ввода в эксплуатацию после </t>
    </r>
    <r>
      <rPr>
        <u/>
        <sz val="16"/>
        <rFont val="Times New Roman"/>
        <family val="1"/>
        <charset val="204"/>
      </rPr>
      <t>строительства и реконструкции</t>
    </r>
    <r>
      <rPr>
        <sz val="16"/>
        <rFont val="Times New Roman"/>
        <family val="1"/>
        <charset val="204"/>
      </rPr>
      <t xml:space="preserve"> автомобильных дорог общего пользования местного значения, км </t>
    </r>
  </si>
  <si>
    <r>
      <t xml:space="preserve">Прирост протяженности сети автомобильных дорог общего пользования местного значения с твердым покрытием  </t>
    </r>
    <r>
      <rPr>
        <u/>
        <sz val="16"/>
        <rFont val="Times New Roman"/>
        <family val="1"/>
        <charset val="204"/>
      </rPr>
      <t>в результате строительства новых автомобильных дорог, км</t>
    </r>
  </si>
  <si>
    <r>
      <t xml:space="preserve"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</t>
    </r>
    <r>
      <rPr>
        <u/>
        <sz val="16"/>
        <rFont val="Times New Roman"/>
        <family val="1"/>
        <charset val="204"/>
      </rPr>
      <t>в результате капитального ремонта и ремонта автомобильных дорог</t>
    </r>
    <r>
      <rPr>
        <sz val="16"/>
        <rFont val="Times New Roman"/>
        <family val="1"/>
        <charset val="204"/>
      </rPr>
      <t>, км</t>
    </r>
  </si>
  <si>
    <t>1.Смертность мужчин в возрасте 16-64 лет (на 100 тыс. населения)</t>
  </si>
  <si>
    <t>2.Смертность женщин в возрасте 16-59 лет (на 100 тыс. населения)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</si>
  <si>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(2023– 2030 годы)»</t>
  </si>
  <si>
    <t>Реализация пограммы удовлетворительная</t>
  </si>
  <si>
    <t>Реализация программы высокоэффективная</t>
  </si>
  <si>
    <t>реализация программы эффективная</t>
  </si>
  <si>
    <t xml:space="preserve"> реализации программы высокоэффективная </t>
  </si>
  <si>
    <t>Программа развития образования в Ельниковском муниципальном районе на 2016-2030 годы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</si>
  <si>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техники:</t>
  </si>
  <si>
    <t>&lt; 0</t>
  </si>
  <si>
    <t>В связи с неиспользованием  финансовых вложений на исполнение мероприятий программы,  эффективность реализации программы просчинать не представляется возможным</t>
  </si>
  <si>
    <t xml:space="preserve">2. Увеличение численности участников мероприятий напрвленных на гармонизацию межнациональных отношений. Этнокультурное развитие. Профилактику этнического и религиозного-политического экстремизма, снижение уровня межэтнической и религиозной напряженности  </t>
  </si>
  <si>
    <t>1.Увеличение количество мероприятий муниципального значения, проведенных в районе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</si>
  <si>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Перевыполнение мероприятий обеспечит создание условий для сохранения здоровья и устойчивого развития                                                    культурного потенциала населения Ельниковского муниципального района;  поддержка в                          сфере культуры и спорта Ельниковского                                                     муниципального района;</t>
  </si>
  <si>
    <t>10, Посещаемость музея, чел</t>
  </si>
  <si>
    <t xml:space="preserve"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</t>
  </si>
  <si>
    <t>13. Вовлечение в оборот выбивших сельскохозяйственных угодий за счет проведения культуртехнических работ, тыс. га</t>
  </si>
  <si>
    <t>18.Валовой сбор зерновых  и зернобобовых культур в хозяйствах всех категорий (бункерный вес), тонн</t>
  </si>
  <si>
    <t xml:space="preserve">  </t>
  </si>
  <si>
    <r>
      <t xml:space="preserve">На  2025 год было запланировано  семь мероприятий, из них выполнено </t>
    </r>
    <r>
      <rPr>
        <sz val="16"/>
        <color rgb="FFFF0000"/>
        <rFont val="Times New Roman"/>
        <family val="1"/>
        <charset val="204"/>
      </rPr>
      <t xml:space="preserve">два </t>
    </r>
    <r>
      <rPr>
        <sz val="16"/>
        <rFont val="Times New Roman"/>
        <family val="1"/>
        <charset val="204"/>
      </rPr>
      <t>. На 2025 году было  запланировано:  1. Участие     в программе "Развитие семейных ферм на базе К(Ф)Х в Республике Мордовия"; 2. Участие в программе "Развитие материально - технической базы сельскохозяйственных потребительских кооперативов", 3. Участие в реализации регионального проекта "Создание системы поддержки фермеров и развитие сельской кооперации". На участие в программах было выдвинуто несколько претендентов, но никто из них не прошел  конкурсный отбор.    4.Приобретение элитных семян (под урожай 2025 года) (60 тонн) - приобретено 35 тонн. ;  5. Приобретение техники 2 единицы,      приобретено -  2 единицы -  зерноуборочный комбайн и трактор.                          6. Стимулирование, обучение и закрепление молодых специалистов в сельскохозяйственном производстве, в том числе: предоставление компенсационной выплаты (1 чел.); предоставление ежемесячной денежной выплаты (2 чел.); предоставление стипендии студентам (1 чел.). В данном мероприятиии  участников не было.7. Осуществлению деятельности по обращению с животными без владельцев.В 2025 году было  отловлено 10 голов животных без владельцев.</t>
    </r>
  </si>
  <si>
    <t>неэффективная</t>
  </si>
  <si>
    <t>Сводный годовой отчет об эффективности реализации  муниципальных программ  Ельниковского  муниципального района за 2025 год</t>
  </si>
  <si>
    <t>Число основных мероприятий, запланированных к реализации в 2025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</si>
  <si>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2025 г., тыс. рублей</t>
  </si>
  <si>
    <t>Фактически освоенный объем финансирования программы за 2025 г., тыс. рублей</t>
  </si>
  <si>
    <t>Целевое значение на 2025 г.</t>
  </si>
  <si>
    <t>Фактическое значение за 2025 г.</t>
  </si>
  <si>
    <t>Муниципальная программа "Экономическое развитие Ельниковского муниципального района Республики Мордовия до 2028 года"</t>
  </si>
  <si>
    <t>Муниципальная программа развитя малого и среднего предпринимательства в Ельниковском муниципальном районе  на 2017-2028 годы</t>
  </si>
  <si>
    <t>1. В рамках реализации мероприятия «Благоустройство сельских территорий» произведены работы по объекту: «Создание и обустройство детской игровой площадки в с. Большой Уркат Ельниковского муниципального района Республики Мордовия»</t>
  </si>
  <si>
    <t>Муниципальная программа Ельниковского района "Охрана окружающей среды и повышение экологической безопасности" на 2019-2030 годы</t>
  </si>
  <si>
    <t>В 2025 году   мероприятия по  муниципальной программе   Ельниковского района "Охрана окружающей среды и повышение экологической безопасности" выполнены на 66,7 % .
Обустроены в соответствии с санитарно-эпидемиологическими требованиями СанПиН 2.1.3684-21 2 места (площадки) накопления ТКО, расположенные по адресу: 
с. Ельники, ул. И.Галянова, напротив дома № 44 (координаты 54.616721, 43.868267);
с. Ельники, ул. Коммунистическая, напротив дома № 10 (координаты 54.620185, 43.874156).
Ликвидирована несанкционированная свалка ТКО на земельном участке с координатами (54.616970, 43.873264), расположенная в границах Ельниковского сельского поселения Ельниковского муниципального района Республики Мордовия.</t>
  </si>
  <si>
    <t>-</t>
  </si>
  <si>
    <t>Муниципальная программа "Модернизация и реформирование жилищно-коммунального хозяйства Ельниковского муниципального района Республики Мордовия" на 2022-2028 годы</t>
  </si>
  <si>
    <t>В 2025 году мероприятия по  муниципальной программе Ельниковского района "Модернизация и реформирование жилищно-коммунального хозяйства Ельниковского муниципального района Республики Мордовия" выполнены на  100 %. 
Реализовано 2 мероприятия:
«Ремонт водопроводных сетей по ул. Гагарина в с. Ельники Ельниковского муниципального района Республики Мордовия», протяженностью 0,075 км;
«Ремонт водопроводных сетей по ул. Королева  в с. Ельники Ельниковского муниципального района Республики Мордовия», протяженностью 0,131 км.</t>
  </si>
  <si>
    <t>Реализация программы эффективная</t>
  </si>
  <si>
    <t>В 2025 году по Муниципальной программе "Профилактика терроризма и экстремизма на территории Ельниковского муниципального района " на 2022-2028 годы проводилось мероприятия антитеррористической направленности с различными категориями населения,. акцентировав внимание на сохранение стабильности отношений, недопустимости социальной, расовой, национальной или религиозной ненависти и вражды, фомировании толерантных отношений в обществе.                                                                 Проводились беседы по вопросам ответственности за совершение анонимных телефонных звонков с угрозами террористического характера, а также экстремистических действий.                                 Проводились широкие освещение в электронных и печатных средствах массовой информации мероприятий по обеспечению деятельности органов местного самоуправления по организации и проведению праздничных мероприятий.</t>
  </si>
  <si>
    <t>1. Содержание автомобильных дорог общего пользования местного значения</t>
  </si>
  <si>
    <t>реализация программы неэффективная</t>
  </si>
  <si>
    <t>1.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3 человека  из категории граждан дети-сироты и дети, оставшиеся без попечения родителей; 2.В рамках реализации мероприятия "Строительство индивидуальных жилых домов гражданами" построено  7 жилых домов. 3.В рамках реализации мероприятия "Подготовка документов территориального планирования. градостроительного зонирования т документации по планировке территории" изготовлены и утверждены генеральные планы и правила землепользования и застройки на 2 сельских поселений..</t>
  </si>
  <si>
    <t xml:space="preserve"> уровень реализации программы  удовлетворительный</t>
  </si>
  <si>
    <t xml:space="preserve">План мероприятий муниципальной программы выполнен на 88,6 %. </t>
  </si>
  <si>
    <t>Муниципальная программа "Повышение безопасности дорожного движения в Ельниковском муниципальном районе Республики Мордовия" на 2021-2028 годы</t>
  </si>
  <si>
    <t>Муниципальная программа "Профилактика терроризма и экстремизма на территории Ельниковского муниципального района " на 2022-2028 годы</t>
  </si>
  <si>
    <t>1, Количестао конкурсов творческих работ в среде учащихся младших и средних классов в образовательных учреждениях Ельниковского муниципального района антитеррористической направленности.</t>
  </si>
  <si>
    <t>Количество   ДТП с пострадавшими</t>
  </si>
  <si>
    <t>Количество лиц, погибших в результате ДТП</t>
  </si>
  <si>
    <t>36047, 25</t>
  </si>
  <si>
    <t>Краткая характеристика выполненных мероприятий:                                                                                                                1.  Замена лампочек в муниципальных учреждениях района на энергосберегающие;                                             2. Замена ламп в светильниках уличного освещения на энергосберегающие, светодиодные; 3. Оформление прав собственности на бесхозяйные объекты инженерной инфраструктуры</t>
  </si>
  <si>
    <t>В 2025 году  по вопросам соблюдения требований пожарной безопасности  проведено 6 заседаний КЧС и ОПБ,  в том числе 3 заседания по соблюдению безопасности на водных объектах. Создан в районе  постоянно-действующий орган – отдел по делам ГО и ЧС,  органы повседневного управления – МКУ «Единая дежурно-диспетчерская служба» Ельниковского муниципального района.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</si>
  <si>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2018-2030 годы"</t>
  </si>
  <si>
    <t>6. Количество происшествий на водных объектах, не более</t>
  </si>
  <si>
    <t>7. Количество погибших на водных объектах, не более</t>
  </si>
  <si>
    <t>8. Приобретение запасаов средств индивидуальной защиты для муниципальных служащих</t>
  </si>
  <si>
    <t xml:space="preserve">9.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</si>
  <si>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10.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</si>
  <si>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>Программа Ельниковского муниципального района Республики Мордовия "Доступная среда" на 2018-2028 годы</t>
  </si>
  <si>
    <t>В 2025 году   мероприятия по  Муниципальной программе   выполнены на 90 %.</t>
  </si>
  <si>
    <t>Муниципальная программа Ельниковского муниципального района "Укрепление общественного здоровья" на 2020-2030 годы</t>
  </si>
  <si>
    <t>Районная программа «Гармонизация межнациональных и межконфессиональных отношений в Ельниковском муниципальном районе Республики Мордовия на 2023-  2028 годы»</t>
  </si>
  <si>
    <t>В 2025 году  по  муниципальной программе   "Повышение безопасности дорожного движения в Ельниковском муниципальном районе на 2021-2028 гг."проводились  мероприятия  во всех  общеобразовательных школах района " и ДОО "Ельниковский детский сад "Теремок комбинированного типа" , МОУ " Стародевиченская СОШ"по профилактике детского дорожно-транспортного травматизма и соблюдение правил дорожного движения с охватом более 600 человек.</t>
  </si>
  <si>
    <t>Приложение 2</t>
  </si>
</sst>
</file>

<file path=xl/styles.xml><?xml version="1.0" encoding="utf-8"?>
<styleSheet xmlns="http://schemas.openxmlformats.org/spreadsheetml/2006/main">
  <numFmts count="1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  <numFmt numFmtId="173" formatCode="_-* #\ ##0.0_р_._-;\-* #\ ##0.0_р_._-;_-* &quot;-&quot;?_р_._-;_-@_-"/>
    <numFmt numFmtId="174" formatCode="dd\.mmm"/>
    <numFmt numFmtId="175" formatCode="[=0]&quot;&quot;;General"/>
    <numFmt numFmtId="176" formatCode="0.000"/>
    <numFmt numFmtId="177" formatCode="_-* #,##0.000_р_._-;\-* #,##0.000_р_._-;_-* &quot;-&quot;?_р_._-;_-@_-"/>
    <numFmt numFmtId="178" formatCode="#,##0_ ;\-#,##0\ 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6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Arial"/>
      <family val="2"/>
    </font>
    <font>
      <u/>
      <sz val="16"/>
      <name val="Times New Roman"/>
      <family val="1"/>
      <charset val="204"/>
    </font>
    <font>
      <sz val="16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98">
    <xf numFmtId="0" fontId="0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4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</cellStyleXfs>
  <cellXfs count="713">
    <xf numFmtId="0" fontId="0" fillId="0" borderId="0" xfId="0"/>
    <xf numFmtId="0" fontId="19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8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8" fontId="17" fillId="0" borderId="0" xfId="2" applyNumberFormat="1" applyFont="1"/>
    <xf numFmtId="0" fontId="2" fillId="0" borderId="0" xfId="57" applyFont="1" applyAlignment="1">
      <alignment horizontal="center" vertical="center" wrapText="1"/>
    </xf>
    <xf numFmtId="0" fontId="2" fillId="5" borderId="2" xfId="57" applyFont="1" applyFill="1" applyBorder="1" applyAlignment="1">
      <alignment horizontal="center" vertical="center" wrapText="1"/>
    </xf>
    <xf numFmtId="0" fontId="2" fillId="5" borderId="0" xfId="57" applyFont="1" applyFill="1" applyAlignment="1">
      <alignment horizontal="center" vertical="center" wrapText="1"/>
    </xf>
    <xf numFmtId="0" fontId="2" fillId="5" borderId="5" xfId="57" applyFont="1" applyFill="1" applyBorder="1" applyAlignment="1">
      <alignment horizontal="center" vertical="center" wrapText="1"/>
    </xf>
    <xf numFmtId="0" fontId="22" fillId="0" borderId="0" xfId="0" applyFont="1"/>
    <xf numFmtId="0" fontId="10" fillId="0" borderId="0" xfId="0" applyFont="1" applyAlignment="1">
      <alignment vertical="center"/>
    </xf>
    <xf numFmtId="0" fontId="10" fillId="0" borderId="2" xfId="57" applyFont="1" applyBorder="1" applyAlignment="1">
      <alignment horizontal="center" vertical="center" wrapText="1"/>
    </xf>
    <xf numFmtId="0" fontId="24" fillId="0" borderId="2" xfId="57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0" fontId="10" fillId="0" borderId="17" xfId="57" applyFont="1" applyBorder="1" applyAlignment="1">
      <alignment horizontal="center" vertical="center" wrapText="1"/>
    </xf>
    <xf numFmtId="0" fontId="10" fillId="0" borderId="1" xfId="57" applyFont="1" applyBorder="1" applyAlignment="1">
      <alignment horizontal="center" vertical="center" wrapText="1"/>
    </xf>
    <xf numFmtId="49" fontId="10" fillId="0" borderId="1" xfId="57" applyNumberFormat="1" applyFont="1" applyBorder="1" applyAlignment="1">
      <alignment horizontal="center" vertical="center" wrapText="1"/>
    </xf>
    <xf numFmtId="0" fontId="10" fillId="0" borderId="10" xfId="57" applyFont="1" applyBorder="1" applyAlignment="1">
      <alignment horizontal="center" vertical="center" wrapText="1"/>
    </xf>
    <xf numFmtId="0" fontId="10" fillId="0" borderId="21" xfId="57" applyFont="1" applyBorder="1" applyAlignment="1">
      <alignment horizontal="center" vertical="center" wrapText="1"/>
    </xf>
    <xf numFmtId="0" fontId="25" fillId="5" borderId="27" xfId="106" applyNumberFormat="1" applyFont="1" applyFill="1" applyBorder="1" applyAlignment="1">
      <alignment vertical="top" wrapText="1"/>
    </xf>
    <xf numFmtId="166" fontId="25" fillId="5" borderId="27" xfId="106" applyNumberFormat="1" applyFont="1" applyFill="1" applyBorder="1" applyAlignment="1">
      <alignment vertical="top" wrapText="1"/>
    </xf>
    <xf numFmtId="0" fontId="25" fillId="5" borderId="30" xfId="2" applyFont="1" applyFill="1" applyBorder="1" applyAlignment="1">
      <alignment horizontal="center" vertical="center" textRotation="90" wrapText="1"/>
    </xf>
    <xf numFmtId="169" fontId="25" fillId="5" borderId="27" xfId="106" applyNumberFormat="1" applyFont="1" applyFill="1" applyBorder="1" applyAlignment="1">
      <alignment horizontal="center" vertical="center" wrapText="1"/>
    </xf>
    <xf numFmtId="168" fontId="25" fillId="5" borderId="27" xfId="106" applyNumberFormat="1" applyFont="1" applyFill="1" applyBorder="1" applyAlignment="1">
      <alignment horizontal="center" vertical="center" wrapText="1"/>
    </xf>
    <xf numFmtId="166" fontId="25" fillId="5" borderId="28" xfId="106" applyNumberFormat="1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vertical="center" wrapText="1"/>
    </xf>
    <xf numFmtId="166" fontId="10" fillId="5" borderId="27" xfId="2" applyNumberFormat="1" applyFont="1" applyFill="1" applyBorder="1" applyAlignment="1">
      <alignment vertical="center"/>
    </xf>
    <xf numFmtId="166" fontId="10" fillId="5" borderId="37" xfId="2" applyNumberFormat="1" applyFont="1" applyFill="1" applyBorder="1" applyAlignment="1">
      <alignment horizontal="center" vertical="top"/>
    </xf>
    <xf numFmtId="0" fontId="10" fillId="5" borderId="34" xfId="2" applyFont="1" applyFill="1" applyBorder="1" applyAlignment="1">
      <alignment horizontal="left" vertical="top" wrapText="1"/>
    </xf>
    <xf numFmtId="16" fontId="24" fillId="5" borderId="5" xfId="2" applyNumberFormat="1" applyFont="1" applyFill="1" applyBorder="1" applyAlignment="1">
      <alignment horizontal="center" vertical="center" textRotation="90" wrapText="1"/>
    </xf>
    <xf numFmtId="169" fontId="10" fillId="5" borderId="2" xfId="2" applyNumberFormat="1" applyFont="1" applyFill="1" applyBorder="1" applyAlignment="1">
      <alignment horizontal="center" vertical="center" wrapText="1"/>
    </xf>
    <xf numFmtId="168" fontId="10" fillId="5" borderId="2" xfId="2" applyNumberFormat="1" applyFont="1" applyFill="1" applyBorder="1" applyAlignment="1">
      <alignment horizontal="center" vertical="center" wrapText="1"/>
    </xf>
    <xf numFmtId="168" fontId="25" fillId="5" borderId="2" xfId="106" applyNumberFormat="1" applyFont="1" applyFill="1" applyBorder="1" applyAlignment="1">
      <alignment horizontal="center" vertical="center" wrapText="1"/>
    </xf>
    <xf numFmtId="0" fontId="25" fillId="5" borderId="32" xfId="106" applyNumberFormat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vertical="center" wrapText="1"/>
    </xf>
    <xf numFmtId="0" fontId="27" fillId="5" borderId="2" xfId="0" applyFont="1" applyFill="1" applyBorder="1" applyAlignment="1">
      <alignment vertical="center" wrapText="1"/>
    </xf>
    <xf numFmtId="166" fontId="10" fillId="5" borderId="3" xfId="2" applyNumberFormat="1" applyFont="1" applyFill="1" applyBorder="1" applyAlignment="1">
      <alignment horizontal="center" vertical="top"/>
    </xf>
    <xf numFmtId="0" fontId="10" fillId="5" borderId="16" xfId="2" applyFont="1" applyFill="1" applyBorder="1" applyAlignment="1">
      <alignment horizontal="left" vertical="top" wrapText="1"/>
    </xf>
    <xf numFmtId="0" fontId="24" fillId="5" borderId="5" xfId="2" applyFont="1" applyFill="1" applyBorder="1" applyAlignment="1">
      <alignment horizontal="center" vertical="center" textRotation="90" wrapText="1"/>
    </xf>
    <xf numFmtId="0" fontId="26" fillId="5" borderId="8" xfId="0" applyFont="1" applyFill="1" applyBorder="1"/>
    <xf numFmtId="0" fontId="26" fillId="5" borderId="9" xfId="0" applyFont="1" applyFill="1" applyBorder="1"/>
    <xf numFmtId="0" fontId="26" fillId="5" borderId="2" xfId="0" applyFont="1" applyFill="1" applyBorder="1" applyAlignment="1">
      <alignment vertical="center"/>
    </xf>
    <xf numFmtId="0" fontId="26" fillId="5" borderId="11" xfId="0" applyFont="1" applyFill="1" applyBorder="1"/>
    <xf numFmtId="0" fontId="26" fillId="5" borderId="0" xfId="0" applyFont="1" applyFill="1"/>
    <xf numFmtId="3" fontId="26" fillId="5" borderId="2" xfId="0" applyNumberFormat="1" applyFont="1" applyFill="1" applyBorder="1" applyAlignment="1">
      <alignment vertical="center" wrapText="1"/>
    </xf>
    <xf numFmtId="0" fontId="27" fillId="5" borderId="8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10" xfId="0" applyFont="1" applyFill="1" applyBorder="1" applyAlignment="1">
      <alignment vertical="center"/>
    </xf>
    <xf numFmtId="166" fontId="10" fillId="5" borderId="10" xfId="2" applyNumberFormat="1" applyFont="1" applyFill="1" applyBorder="1" applyAlignment="1">
      <alignment vertical="center"/>
    </xf>
    <xf numFmtId="0" fontId="26" fillId="5" borderId="13" xfId="0" applyFont="1" applyFill="1" applyBorder="1"/>
    <xf numFmtId="0" fontId="26" fillId="5" borderId="14" xfId="0" applyFont="1" applyFill="1" applyBorder="1"/>
    <xf numFmtId="0" fontId="26" fillId="5" borderId="15" xfId="0" applyFont="1" applyFill="1" applyBorder="1"/>
    <xf numFmtId="0" fontId="23" fillId="5" borderId="23" xfId="57" applyFont="1" applyFill="1" applyBorder="1" applyAlignment="1">
      <alignment horizontal="left" vertical="center" wrapText="1"/>
    </xf>
    <xf numFmtId="0" fontId="23" fillId="5" borderId="24" xfId="57" applyFont="1" applyFill="1" applyBorder="1" applyAlignment="1">
      <alignment horizontal="left" vertical="center" wrapText="1"/>
    </xf>
    <xf numFmtId="0" fontId="23" fillId="5" borderId="25" xfId="57" applyFont="1" applyFill="1" applyBorder="1" applyAlignment="1">
      <alignment horizontal="left" vertical="center" wrapText="1"/>
    </xf>
    <xf numFmtId="166" fontId="24" fillId="5" borderId="25" xfId="2" applyNumberFormat="1" applyFont="1" applyFill="1" applyBorder="1" applyAlignment="1">
      <alignment horizontal="center" vertical="center" wrapText="1"/>
    </xf>
    <xf numFmtId="166" fontId="10" fillId="5" borderId="20" xfId="2" applyNumberFormat="1" applyFont="1" applyFill="1" applyBorder="1" applyAlignment="1">
      <alignment horizontal="center" vertical="top"/>
    </xf>
    <xf numFmtId="0" fontId="10" fillId="5" borderId="22" xfId="2" applyFont="1" applyFill="1" applyBorder="1" applyAlignment="1">
      <alignment horizontal="left" vertical="top" wrapText="1"/>
    </xf>
    <xf numFmtId="0" fontId="25" fillId="0" borderId="27" xfId="106" applyNumberFormat="1" applyFont="1" applyFill="1" applyBorder="1" applyAlignment="1">
      <alignment vertical="top" wrapText="1"/>
    </xf>
    <xf numFmtId="166" fontId="25" fillId="0" borderId="27" xfId="106" applyNumberFormat="1" applyFont="1" applyFill="1" applyBorder="1" applyAlignment="1">
      <alignment vertical="top" wrapText="1"/>
    </xf>
    <xf numFmtId="0" fontId="25" fillId="0" borderId="30" xfId="2" applyFont="1" applyBorder="1" applyAlignment="1">
      <alignment horizontal="center" vertical="center" textRotation="90" wrapText="1"/>
    </xf>
    <xf numFmtId="168" fontId="25" fillId="0" borderId="27" xfId="106" applyNumberFormat="1" applyFont="1" applyFill="1" applyBorder="1" applyAlignment="1">
      <alignment horizontal="center" vertical="center" wrapText="1"/>
    </xf>
    <xf numFmtId="166" fontId="25" fillId="0" borderId="28" xfId="106" applyNumberFormat="1" applyFont="1" applyFill="1" applyBorder="1" applyAlignment="1">
      <alignment horizontal="center" vertical="center" wrapText="1"/>
    </xf>
    <xf numFmtId="166" fontId="10" fillId="0" borderId="37" xfId="2" applyNumberFormat="1" applyFont="1" applyBorder="1" applyAlignment="1">
      <alignment horizontal="center" vertical="top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16" fontId="24" fillId="0" borderId="5" xfId="2" applyNumberFormat="1" applyFont="1" applyBorder="1" applyAlignment="1">
      <alignment horizontal="center" vertical="center" textRotation="90" wrapText="1"/>
    </xf>
    <xf numFmtId="168" fontId="10" fillId="0" borderId="2" xfId="2" applyNumberFormat="1" applyFont="1" applyBorder="1" applyAlignment="1">
      <alignment horizontal="center" vertical="center" wrapText="1"/>
    </xf>
    <xf numFmtId="168" fontId="25" fillId="0" borderId="2" xfId="106" applyNumberFormat="1" applyFont="1" applyFill="1" applyBorder="1" applyAlignment="1">
      <alignment horizontal="center" vertical="center" wrapText="1"/>
    </xf>
    <xf numFmtId="0" fontId="25" fillId="0" borderId="32" xfId="106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top" wrapText="1"/>
    </xf>
    <xf numFmtId="166" fontId="10" fillId="0" borderId="2" xfId="2" applyNumberFormat="1" applyFont="1" applyBorder="1" applyAlignment="1">
      <alignment horizontal="center" vertical="center"/>
    </xf>
    <xf numFmtId="0" fontId="10" fillId="0" borderId="16" xfId="2" applyFont="1" applyBorder="1" applyAlignment="1">
      <alignment horizontal="left" vertical="top" wrapText="1"/>
    </xf>
    <xf numFmtId="168" fontId="25" fillId="0" borderId="1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wrapText="1"/>
    </xf>
    <xf numFmtId="0" fontId="26" fillId="0" borderId="2" xfId="0" applyFont="1" applyBorder="1" applyAlignment="1">
      <alignment horizontal="left" vertical="top" wrapText="1"/>
    </xf>
    <xf numFmtId="0" fontId="24" fillId="0" borderId="27" xfId="106" applyNumberFormat="1" applyFont="1" applyFill="1" applyBorder="1" applyAlignment="1">
      <alignment horizontal="left" vertical="top" wrapText="1"/>
    </xf>
    <xf numFmtId="0" fontId="25" fillId="0" borderId="28" xfId="106" applyNumberFormat="1" applyFont="1" applyFill="1" applyBorder="1" applyAlignment="1">
      <alignment horizontal="center" vertical="center" wrapText="1"/>
    </xf>
    <xf numFmtId="166" fontId="10" fillId="0" borderId="27" xfId="2" applyNumberFormat="1" applyFont="1" applyBorder="1" applyAlignment="1">
      <alignment vertical="center"/>
    </xf>
    <xf numFmtId="16" fontId="24" fillId="0" borderId="2" xfId="2" applyNumberFormat="1" applyFont="1" applyBorder="1" applyAlignment="1">
      <alignment horizontal="center" vertical="center" textRotation="90" wrapText="1"/>
    </xf>
    <xf numFmtId="0" fontId="25" fillId="0" borderId="2" xfId="106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166" fontId="10" fillId="0" borderId="3" xfId="2" applyNumberFormat="1" applyFont="1" applyBorder="1" applyAlignment="1">
      <alignment horizontal="center" vertical="top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10" fillId="0" borderId="5" xfId="2" applyFont="1" applyBorder="1" applyAlignment="1">
      <alignment horizontal="left" vertical="top" wrapText="1"/>
    </xf>
    <xf numFmtId="0" fontId="24" fillId="0" borderId="2" xfId="2" applyFont="1" applyBorder="1" applyAlignment="1">
      <alignment vertical="center" wrapText="1"/>
    </xf>
    <xf numFmtId="0" fontId="24" fillId="0" borderId="2" xfId="2" applyFont="1" applyBorder="1" applyAlignment="1">
      <alignment horizontal="center" vertical="center" textRotation="90" wrapText="1"/>
    </xf>
    <xf numFmtId="0" fontId="26" fillId="0" borderId="2" xfId="0" applyFont="1" applyBorder="1"/>
    <xf numFmtId="166" fontId="10" fillId="0" borderId="2" xfId="2" applyNumberFormat="1" applyFont="1" applyBorder="1" applyAlignment="1">
      <alignment vertical="center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166" fontId="24" fillId="0" borderId="38" xfId="2" applyNumberFormat="1" applyFont="1" applyBorder="1" applyAlignment="1">
      <alignment horizontal="center" vertical="center" wrapText="1"/>
    </xf>
    <xf numFmtId="166" fontId="10" fillId="0" borderId="20" xfId="2" applyNumberFormat="1" applyFont="1" applyBorder="1" applyAlignment="1">
      <alignment horizontal="center" vertical="top"/>
    </xf>
    <xf numFmtId="0" fontId="10" fillId="0" borderId="22" xfId="2" applyFont="1" applyBorder="1" applyAlignment="1">
      <alignment horizontal="left" vertical="top" wrapText="1"/>
    </xf>
    <xf numFmtId="0" fontId="24" fillId="0" borderId="37" xfId="106" applyNumberFormat="1" applyFont="1" applyFill="1" applyBorder="1" applyAlignment="1">
      <alignment horizontal="left" vertical="top" wrapText="1"/>
    </xf>
    <xf numFmtId="166" fontId="24" fillId="0" borderId="37" xfId="106" applyNumberFormat="1" applyFont="1" applyFill="1" applyBorder="1" applyAlignment="1">
      <alignment horizontal="left" vertical="top" wrapText="1"/>
    </xf>
    <xf numFmtId="0" fontId="25" fillId="0" borderId="12" xfId="2" applyFont="1" applyBorder="1" applyAlignment="1">
      <alignment horizontal="center" vertical="center" textRotation="90" wrapText="1"/>
    </xf>
    <xf numFmtId="168" fontId="25" fillId="0" borderId="4" xfId="106" applyNumberFormat="1" applyFont="1" applyFill="1" applyBorder="1" applyAlignment="1">
      <alignment horizontal="center" vertical="center" wrapText="1"/>
    </xf>
    <xf numFmtId="166" fontId="25" fillId="0" borderId="46" xfId="106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top" wrapText="1"/>
    </xf>
    <xf numFmtId="0" fontId="10" fillId="0" borderId="4" xfId="0" applyFont="1" applyBorder="1" applyAlignment="1">
      <alignment vertical="center" wrapText="1"/>
    </xf>
    <xf numFmtId="166" fontId="10" fillId="0" borderId="4" xfId="2" applyNumberFormat="1" applyFont="1" applyBorder="1" applyAlignment="1">
      <alignment horizontal="center" vertical="center"/>
    </xf>
    <xf numFmtId="166" fontId="10" fillId="0" borderId="40" xfId="2" applyNumberFormat="1" applyFont="1" applyBorder="1" applyAlignment="1">
      <alignment horizontal="center" vertical="top"/>
    </xf>
    <xf numFmtId="0" fontId="24" fillId="0" borderId="32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166" fontId="10" fillId="0" borderId="11" xfId="2" applyNumberFormat="1" applyFont="1" applyBorder="1" applyAlignment="1">
      <alignment horizontal="center" vertical="top"/>
    </xf>
    <xf numFmtId="0" fontId="24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center" wrapText="1"/>
    </xf>
    <xf numFmtId="0" fontId="24" fillId="0" borderId="5" xfId="2" applyFont="1" applyBorder="1" applyAlignment="1">
      <alignment horizontal="center" vertical="center" textRotation="90" wrapText="1"/>
    </xf>
    <xf numFmtId="0" fontId="24" fillId="0" borderId="1" xfId="2" applyFont="1" applyBorder="1" applyAlignment="1">
      <alignment horizontal="left" vertical="top" wrapText="1"/>
    </xf>
    <xf numFmtId="0" fontId="24" fillId="0" borderId="4" xfId="2" applyFont="1" applyBorder="1" applyAlignment="1">
      <alignment vertical="center" wrapText="1"/>
    </xf>
    <xf numFmtId="0" fontId="10" fillId="0" borderId="4" xfId="2" applyFont="1" applyBorder="1" applyAlignment="1">
      <alignment vertical="center" wrapText="1"/>
    </xf>
    <xf numFmtId="0" fontId="26" fillId="0" borderId="0" xfId="0" applyFont="1"/>
    <xf numFmtId="0" fontId="24" fillId="0" borderId="2" xfId="0" applyFont="1" applyBorder="1" applyAlignment="1">
      <alignment horizontal="justify" vertical="top" wrapText="1"/>
    </xf>
    <xf numFmtId="0" fontId="24" fillId="0" borderId="5" xfId="2" applyFont="1" applyBorder="1" applyAlignment="1">
      <alignment vertical="center" wrapText="1"/>
    </xf>
    <xf numFmtId="0" fontId="24" fillId="0" borderId="2" xfId="0" applyFont="1" applyBorder="1" applyAlignment="1">
      <alignment wrapText="1"/>
    </xf>
    <xf numFmtId="49" fontId="24" fillId="0" borderId="2" xfId="2" applyNumberFormat="1" applyFont="1" applyBorder="1" applyAlignment="1">
      <alignment vertical="center" wrapText="1"/>
    </xf>
    <xf numFmtId="0" fontId="24" fillId="0" borderId="2" xfId="2" applyFont="1" applyBorder="1" applyAlignment="1">
      <alignment horizontal="left" vertical="center" wrapText="1"/>
    </xf>
    <xf numFmtId="0" fontId="24" fillId="0" borderId="2" xfId="2" applyFont="1" applyBorder="1" applyAlignment="1">
      <alignment horizontal="left" vertical="top" wrapText="1"/>
    </xf>
    <xf numFmtId="0" fontId="26" fillId="0" borderId="14" xfId="0" applyFont="1" applyBorder="1"/>
    <xf numFmtId="166" fontId="24" fillId="0" borderId="25" xfId="2" applyNumberFormat="1" applyFont="1" applyBorder="1" applyAlignment="1">
      <alignment horizontal="center" vertical="center" wrapText="1"/>
    </xf>
    <xf numFmtId="166" fontId="10" fillId="0" borderId="13" xfId="2" applyNumberFormat="1" applyFont="1" applyBorder="1" applyAlignment="1">
      <alignment horizontal="center" vertical="top"/>
    </xf>
    <xf numFmtId="0" fontId="25" fillId="0" borderId="30" xfId="211" applyFont="1" applyBorder="1" applyAlignment="1">
      <alignment horizontal="center" vertical="center" textRotation="90" wrapText="1"/>
    </xf>
    <xf numFmtId="173" fontId="25" fillId="0" borderId="2" xfId="106" applyNumberFormat="1" applyFont="1" applyFill="1" applyBorder="1" applyAlignment="1">
      <alignment horizontal="center" vertical="center" wrapText="1"/>
    </xf>
    <xf numFmtId="173" fontId="25" fillId="0" borderId="27" xfId="106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justify" vertical="center" wrapText="1"/>
    </xf>
    <xf numFmtId="0" fontId="27" fillId="0" borderId="4" xfId="0" applyFont="1" applyBorder="1" applyAlignment="1">
      <alignment horizontal="center" vertical="center" wrapText="1"/>
    </xf>
    <xf numFmtId="166" fontId="10" fillId="0" borderId="4" xfId="211" applyNumberFormat="1" applyFont="1" applyBorder="1"/>
    <xf numFmtId="166" fontId="10" fillId="0" borderId="39" xfId="211" applyNumberFormat="1" applyFont="1" applyBorder="1" applyAlignment="1">
      <alignment horizontal="center" vertical="top"/>
    </xf>
    <xf numFmtId="173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center" wrapText="1"/>
    </xf>
    <xf numFmtId="0" fontId="26" fillId="0" borderId="2" xfId="0" applyFont="1" applyBorder="1" applyAlignment="1">
      <alignment horizontal="center" vertical="center" wrapText="1"/>
    </xf>
    <xf numFmtId="166" fontId="10" fillId="0" borderId="2" xfId="211" applyNumberFormat="1" applyFont="1" applyBorder="1"/>
    <xf numFmtId="166" fontId="10" fillId="0" borderId="12" xfId="211" applyNumberFormat="1" applyFont="1" applyBorder="1" applyAlignment="1">
      <alignment horizontal="center" vertical="top"/>
    </xf>
    <xf numFmtId="0" fontId="27" fillId="0" borderId="2" xfId="0" applyFont="1" applyBorder="1" applyAlignment="1">
      <alignment horizontal="center" vertical="center" wrapText="1"/>
    </xf>
    <xf numFmtId="0" fontId="24" fillId="0" borderId="5" xfId="211" applyFont="1" applyBorder="1" applyAlignment="1">
      <alignment horizontal="center" vertical="center" textRotation="90" wrapText="1"/>
    </xf>
    <xf numFmtId="0" fontId="26" fillId="0" borderId="8" xfId="0" applyFont="1" applyBorder="1"/>
    <xf numFmtId="0" fontId="26" fillId="0" borderId="9" xfId="0" applyFont="1" applyBorder="1"/>
    <xf numFmtId="0" fontId="26" fillId="0" borderId="11" xfId="0" applyFont="1" applyBorder="1"/>
    <xf numFmtId="0" fontId="26" fillId="0" borderId="2" xfId="0" applyFont="1" applyBorder="1" applyAlignment="1">
      <alignment horizontal="left" vertical="center" wrapText="1"/>
    </xf>
    <xf numFmtId="166" fontId="26" fillId="0" borderId="2" xfId="211" applyNumberFormat="1" applyFont="1" applyBorder="1"/>
    <xf numFmtId="0" fontId="26" fillId="0" borderId="13" xfId="0" applyFont="1" applyBorder="1"/>
    <xf numFmtId="166" fontId="24" fillId="0" borderId="2" xfId="211" applyNumberFormat="1" applyFont="1" applyBorder="1" applyAlignment="1">
      <alignment horizontal="center" vertical="top" wrapText="1"/>
    </xf>
    <xf numFmtId="166" fontId="10" fillId="0" borderId="15" xfId="211" applyNumberFormat="1" applyFont="1" applyBorder="1" applyAlignment="1">
      <alignment horizontal="center" vertical="top"/>
    </xf>
    <xf numFmtId="0" fontId="24" fillId="5" borderId="27" xfId="106" applyNumberFormat="1" applyFont="1" applyFill="1" applyBorder="1" applyAlignment="1">
      <alignment horizontal="center" vertical="top" wrapText="1"/>
    </xf>
    <xf numFmtId="0" fontId="24" fillId="5" borderId="27" xfId="211" applyFont="1" applyFill="1" applyBorder="1" applyAlignment="1">
      <alignment horizontal="center" vertical="center" textRotation="90" wrapText="1"/>
    </xf>
    <xf numFmtId="168" fontId="10" fillId="5" borderId="27" xfId="211" applyNumberFormat="1" applyFont="1" applyFill="1" applyBorder="1" applyAlignment="1">
      <alignment horizontal="center" vertical="center" wrapText="1"/>
    </xf>
    <xf numFmtId="171" fontId="25" fillId="5" borderId="27" xfId="106" applyNumberFormat="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left" vertical="top" wrapText="1"/>
    </xf>
    <xf numFmtId="0" fontId="10" fillId="5" borderId="27" xfId="211" applyFont="1" applyFill="1" applyBorder="1"/>
    <xf numFmtId="0" fontId="24" fillId="5" borderId="2" xfId="211" applyFont="1" applyFill="1" applyBorder="1" applyAlignment="1">
      <alignment horizontal="center" vertical="center" textRotation="90" wrapText="1"/>
    </xf>
    <xf numFmtId="168" fontId="10" fillId="5" borderId="2" xfId="211" applyNumberFormat="1" applyFont="1" applyFill="1" applyBorder="1" applyAlignment="1">
      <alignment horizontal="center" vertical="center" wrapText="1"/>
    </xf>
    <xf numFmtId="0" fontId="25" fillId="5" borderId="2" xfId="106" applyNumberFormat="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left" vertical="top" wrapText="1"/>
    </xf>
    <xf numFmtId="0" fontId="24" fillId="5" borderId="35" xfId="211" applyFont="1" applyFill="1" applyBorder="1" applyAlignment="1">
      <alignment vertical="center" wrapText="1"/>
    </xf>
    <xf numFmtId="0" fontId="10" fillId="5" borderId="4" xfId="211" applyFont="1" applyFill="1" applyBorder="1" applyAlignment="1">
      <alignment vertical="center" wrapText="1"/>
    </xf>
    <xf numFmtId="166" fontId="10" fillId="5" borderId="4" xfId="211" applyNumberFormat="1" applyFont="1" applyFill="1" applyBorder="1" applyAlignment="1">
      <alignment horizontal="center" vertical="center"/>
    </xf>
    <xf numFmtId="168" fontId="10" fillId="5" borderId="0" xfId="211" applyNumberFormat="1" applyFont="1" applyFill="1" applyAlignment="1">
      <alignment horizontal="center" vertical="center" wrapText="1"/>
    </xf>
    <xf numFmtId="168" fontId="25" fillId="5" borderId="0" xfId="106" applyNumberFormat="1" applyFont="1" applyFill="1" applyBorder="1" applyAlignment="1">
      <alignment horizontal="center" vertical="center" wrapText="1"/>
    </xf>
    <xf numFmtId="0" fontId="25" fillId="5" borderId="0" xfId="106" applyNumberFormat="1" applyFont="1" applyFill="1" applyBorder="1" applyAlignment="1">
      <alignment horizontal="center" vertical="center" wrapText="1"/>
    </xf>
    <xf numFmtId="0" fontId="24" fillId="5" borderId="14" xfId="211" applyFont="1" applyFill="1" applyBorder="1" applyAlignment="1">
      <alignment horizontal="center" vertical="center" textRotation="90" wrapText="1"/>
    </xf>
    <xf numFmtId="168" fontId="10" fillId="5" borderId="14" xfId="211" applyNumberFormat="1" applyFont="1" applyFill="1" applyBorder="1" applyAlignment="1">
      <alignment horizontal="center" vertical="center" wrapText="1"/>
    </xf>
    <xf numFmtId="168" fontId="25" fillId="5" borderId="14" xfId="106" applyNumberFormat="1" applyFont="1" applyFill="1" applyBorder="1" applyAlignment="1">
      <alignment horizontal="center" vertical="center" wrapText="1"/>
    </xf>
    <xf numFmtId="0" fontId="25" fillId="5" borderId="14" xfId="106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left" vertical="top" wrapText="1"/>
    </xf>
    <xf numFmtId="0" fontId="24" fillId="5" borderId="15" xfId="211" applyFont="1" applyFill="1" applyBorder="1" applyAlignment="1">
      <alignment vertical="center" wrapText="1"/>
    </xf>
    <xf numFmtId="0" fontId="10" fillId="5" borderId="20" xfId="211" applyFont="1" applyFill="1" applyBorder="1" applyAlignment="1">
      <alignment vertical="center" wrapText="1"/>
    </xf>
    <xf numFmtId="166" fontId="10" fillId="5" borderId="20" xfId="211" applyNumberFormat="1" applyFont="1" applyFill="1" applyBorder="1" applyAlignment="1">
      <alignment horizontal="center" vertical="center"/>
    </xf>
    <xf numFmtId="0" fontId="25" fillId="5" borderId="27" xfId="106" applyNumberFormat="1" applyFont="1" applyFill="1" applyBorder="1" applyAlignment="1">
      <alignment horizontal="center" vertical="center" wrapText="1"/>
    </xf>
    <xf numFmtId="166" fontId="25" fillId="5" borderId="27" xfId="106" applyNumberFormat="1" applyFont="1" applyFill="1" applyBorder="1" applyAlignment="1">
      <alignment horizontal="center" vertical="center" wrapText="1"/>
    </xf>
    <xf numFmtId="4" fontId="25" fillId="5" borderId="30" xfId="211" applyNumberFormat="1" applyFont="1" applyFill="1" applyBorder="1" applyAlignment="1">
      <alignment horizontal="center" vertical="center" textRotation="90" wrapText="1"/>
    </xf>
    <xf numFmtId="170" fontId="25" fillId="5" borderId="28" xfId="106" applyNumberFormat="1" applyFont="1" applyFill="1" applyBorder="1" applyAlignment="1">
      <alignment horizontal="center" vertical="center" wrapText="1"/>
    </xf>
    <xf numFmtId="0" fontId="24" fillId="5" borderId="27" xfId="106" applyNumberFormat="1" applyFont="1" applyFill="1" applyBorder="1" applyAlignment="1">
      <alignment horizontal="left" vertical="top" wrapText="1"/>
    </xf>
    <xf numFmtId="0" fontId="24" fillId="5" borderId="27" xfId="21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center" vertical="center" wrapText="1"/>
    </xf>
    <xf numFmtId="168" fontId="10" fillId="5" borderId="37" xfId="211" applyNumberFormat="1" applyFont="1" applyFill="1" applyBorder="1" applyAlignment="1">
      <alignment vertical="center"/>
    </xf>
    <xf numFmtId="16" fontId="24" fillId="5" borderId="5" xfId="211" applyNumberFormat="1" applyFont="1" applyFill="1" applyBorder="1" applyAlignment="1">
      <alignment horizontal="center" vertical="center" textRotation="90" wrapText="1"/>
    </xf>
    <xf numFmtId="172" fontId="27" fillId="5" borderId="2" xfId="112" applyNumberFormat="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left" vertical="top" wrapText="1"/>
    </xf>
    <xf numFmtId="0" fontId="24" fillId="5" borderId="2" xfId="21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center" vertical="center"/>
    </xf>
    <xf numFmtId="0" fontId="10" fillId="5" borderId="3" xfId="211" applyFont="1" applyFill="1" applyBorder="1" applyAlignment="1">
      <alignment horizontal="center" vertical="top"/>
    </xf>
    <xf numFmtId="0" fontId="10" fillId="5" borderId="2" xfId="211" applyFont="1" applyFill="1" applyBorder="1" applyAlignment="1">
      <alignment horizontal="center" vertical="center" wrapText="1"/>
    </xf>
    <xf numFmtId="4" fontId="24" fillId="5" borderId="5" xfId="211" applyNumberFormat="1" applyFont="1" applyFill="1" applyBorder="1" applyAlignment="1">
      <alignment horizontal="center" vertical="center" textRotation="90" wrapText="1"/>
    </xf>
    <xf numFmtId="0" fontId="10" fillId="5" borderId="32" xfId="211" applyFont="1" applyFill="1" applyBorder="1" applyAlignment="1">
      <alignment horizontal="left" vertical="top" wrapText="1"/>
    </xf>
    <xf numFmtId="0" fontId="24" fillId="5" borderId="33" xfId="211" applyFont="1" applyFill="1" applyBorder="1" applyAlignment="1">
      <alignment horizontal="center" wrapText="1"/>
    </xf>
    <xf numFmtId="0" fontId="10" fillId="5" borderId="5" xfId="211" applyFont="1" applyFill="1" applyBorder="1" applyAlignment="1">
      <alignment horizontal="center" wrapText="1"/>
    </xf>
    <xf numFmtId="166" fontId="24" fillId="5" borderId="15" xfId="211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center" vertical="top"/>
    </xf>
    <xf numFmtId="0" fontId="10" fillId="5" borderId="22" xfId="211" applyFont="1" applyFill="1" applyBorder="1" applyAlignment="1">
      <alignment horizontal="left" vertical="top" wrapText="1"/>
    </xf>
    <xf numFmtId="166" fontId="25" fillId="0" borderId="27" xfId="106" applyNumberFormat="1" applyFont="1" applyFill="1" applyBorder="1" applyAlignment="1">
      <alignment horizontal="center" vertical="center" wrapText="1"/>
    </xf>
    <xf numFmtId="0" fontId="24" fillId="0" borderId="27" xfId="2" applyFont="1" applyBorder="1" applyAlignment="1">
      <alignment horizontal="center" vertical="center" wrapText="1"/>
    </xf>
    <xf numFmtId="166" fontId="10" fillId="0" borderId="27" xfId="2" applyNumberFormat="1" applyFont="1" applyBorder="1" applyAlignment="1">
      <alignment horizontal="center" vertical="center"/>
    </xf>
    <xf numFmtId="0" fontId="25" fillId="0" borderId="11" xfId="106" applyNumberFormat="1" applyFont="1" applyFill="1" applyBorder="1" applyAlignment="1">
      <alignment vertical="top" wrapText="1"/>
    </xf>
    <xf numFmtId="0" fontId="25" fillId="0" borderId="0" xfId="106" applyNumberFormat="1" applyFont="1" applyFill="1" applyBorder="1" applyAlignment="1">
      <alignment vertical="top" wrapText="1"/>
    </xf>
    <xf numFmtId="166" fontId="25" fillId="0" borderId="12" xfId="106" applyNumberFormat="1" applyFont="1" applyFill="1" applyBorder="1" applyAlignment="1">
      <alignment vertical="top" wrapText="1"/>
    </xf>
    <xf numFmtId="0" fontId="25" fillId="0" borderId="35" xfId="2" applyFont="1" applyBorder="1" applyAlignment="1">
      <alignment horizontal="center" vertical="center" textRotation="90" wrapText="1"/>
    </xf>
    <xf numFmtId="166" fontId="25" fillId="0" borderId="4" xfId="106" applyNumberFormat="1" applyFont="1" applyFill="1" applyBorder="1" applyAlignment="1">
      <alignment horizontal="center" vertical="center" wrapText="1"/>
    </xf>
    <xf numFmtId="0" fontId="27" fillId="0" borderId="2" xfId="0" applyFont="1" applyBorder="1"/>
    <xf numFmtId="166" fontId="10" fillId="0" borderId="2" xfId="2" applyNumberFormat="1" applyFont="1" applyBorder="1"/>
    <xf numFmtId="0" fontId="26" fillId="0" borderId="12" xfId="0" applyFont="1" applyBorder="1"/>
    <xf numFmtId="0" fontId="26" fillId="0" borderId="5" xfId="0" applyFont="1" applyBorder="1" applyAlignment="1">
      <alignment horizontal="left" vertical="top"/>
    </xf>
    <xf numFmtId="0" fontId="26" fillId="0" borderId="15" xfId="0" applyFont="1" applyBorder="1"/>
    <xf numFmtId="0" fontId="24" fillId="0" borderId="27" xfId="106" applyNumberFormat="1" applyFont="1" applyFill="1" applyBorder="1" applyAlignment="1">
      <alignment horizontal="center" vertical="top" wrapText="1"/>
    </xf>
    <xf numFmtId="2" fontId="25" fillId="0" borderId="27" xfId="106" applyNumberFormat="1" applyFont="1" applyFill="1" applyBorder="1" applyAlignment="1">
      <alignment vertical="top" wrapText="1"/>
    </xf>
    <xf numFmtId="2" fontId="25" fillId="0" borderId="28" xfId="106" applyNumberFormat="1" applyFont="1" applyFill="1" applyBorder="1" applyAlignment="1">
      <alignment horizontal="center" wrapText="1"/>
    </xf>
    <xf numFmtId="0" fontId="10" fillId="0" borderId="27" xfId="57" applyFont="1" applyBorder="1" applyAlignment="1">
      <alignment horizontal="center" vertical="center" wrapText="1"/>
    </xf>
    <xf numFmtId="0" fontId="10" fillId="0" borderId="27" xfId="57" applyFont="1" applyBorder="1" applyAlignment="1">
      <alignment vertical="center" wrapText="1"/>
    </xf>
    <xf numFmtId="166" fontId="24" fillId="0" borderId="27" xfId="211" applyNumberFormat="1" applyFont="1" applyBorder="1" applyAlignment="1">
      <alignment vertical="center" wrapText="1"/>
    </xf>
    <xf numFmtId="166" fontId="10" fillId="0" borderId="37" xfId="211" applyNumberFormat="1" applyFont="1" applyBorder="1" applyAlignment="1">
      <alignment horizontal="center" vertical="top"/>
    </xf>
    <xf numFmtId="16" fontId="24" fillId="0" borderId="5" xfId="211" applyNumberFormat="1" applyFont="1" applyBorder="1" applyAlignment="1">
      <alignment horizontal="center" vertical="center" textRotation="90" wrapText="1"/>
    </xf>
    <xf numFmtId="0" fontId="10" fillId="0" borderId="2" xfId="57" applyFont="1" applyBorder="1" applyAlignment="1">
      <alignment vertical="center" wrapText="1"/>
    </xf>
    <xf numFmtId="0" fontId="10" fillId="0" borderId="3" xfId="211" applyFont="1" applyBorder="1" applyAlignment="1">
      <alignment horizontal="center" vertical="top"/>
    </xf>
    <xf numFmtId="0" fontId="24" fillId="0" borderId="2" xfId="211" applyFont="1" applyBorder="1" applyAlignment="1">
      <alignment vertical="center" wrapText="1"/>
    </xf>
    <xf numFmtId="0" fontId="25" fillId="0" borderId="28" xfId="106" applyNumberFormat="1" applyFont="1" applyFill="1" applyBorder="1" applyAlignment="1">
      <alignment horizontal="center" wrapText="1"/>
    </xf>
    <xf numFmtId="166" fontId="24" fillId="0" borderId="2" xfId="211" applyNumberFormat="1" applyFont="1" applyBorder="1" applyAlignment="1">
      <alignment vertical="center" wrapText="1"/>
    </xf>
    <xf numFmtId="166" fontId="24" fillId="0" borderId="38" xfId="211" applyNumberFormat="1" applyFont="1" applyBorder="1" applyAlignment="1">
      <alignment vertical="center" wrapText="1"/>
    </xf>
    <xf numFmtId="0" fontId="10" fillId="0" borderId="20" xfId="211" applyFont="1" applyBorder="1" applyAlignment="1">
      <alignment horizontal="center" vertical="top"/>
    </xf>
    <xf numFmtId="0" fontId="26" fillId="5" borderId="27" xfId="0" applyFont="1" applyFill="1" applyBorder="1" applyAlignment="1">
      <alignment vertical="center"/>
    </xf>
    <xf numFmtId="173" fontId="25" fillId="5" borderId="27" xfId="106" applyNumberFormat="1" applyFont="1" applyFill="1" applyBorder="1" applyAlignment="1">
      <alignment horizontal="center" vertical="center" wrapText="1"/>
    </xf>
    <xf numFmtId="0" fontId="25" fillId="5" borderId="28" xfId="106" applyNumberFormat="1" applyFont="1" applyFill="1" applyBorder="1" applyAlignment="1">
      <alignment horizontal="center" vertical="center" wrapText="1"/>
    </xf>
    <xf numFmtId="0" fontId="10" fillId="5" borderId="27" xfId="57" applyFont="1" applyFill="1" applyBorder="1" applyAlignment="1">
      <alignment horizontal="center" vertical="center" wrapText="1"/>
    </xf>
    <xf numFmtId="0" fontId="24" fillId="5" borderId="27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top"/>
    </xf>
    <xf numFmtId="174" fontId="24" fillId="5" borderId="5" xfId="2" applyNumberFormat="1" applyFont="1" applyFill="1" applyBorder="1" applyAlignment="1">
      <alignment horizontal="center" vertical="center" textRotation="90" wrapText="1"/>
    </xf>
    <xf numFmtId="0" fontId="26" fillId="5" borderId="2" xfId="0" applyFont="1" applyFill="1" applyBorder="1"/>
    <xf numFmtId="0" fontId="10" fillId="5" borderId="2" xfId="57" applyFont="1" applyFill="1" applyBorder="1" applyAlignment="1">
      <alignment horizontal="center" vertical="center" wrapText="1"/>
    </xf>
    <xf numFmtId="0" fontId="24" fillId="5" borderId="2" xfId="2" applyFont="1" applyFill="1" applyBorder="1" applyAlignment="1">
      <alignment horizontal="center" vertical="top" wrapText="1"/>
    </xf>
    <xf numFmtId="0" fontId="10" fillId="5" borderId="3" xfId="2" applyFont="1" applyFill="1" applyBorder="1" applyAlignment="1">
      <alignment horizontal="center" vertical="top"/>
    </xf>
    <xf numFmtId="0" fontId="10" fillId="5" borderId="20" xfId="2" applyFont="1" applyFill="1" applyBorder="1" applyAlignment="1">
      <alignment horizontal="center" vertical="top"/>
    </xf>
    <xf numFmtId="0" fontId="25" fillId="0" borderId="27" xfId="106" applyNumberFormat="1" applyFont="1" applyFill="1" applyBorder="1" applyAlignment="1">
      <alignment horizontal="center" vertical="top" wrapText="1"/>
    </xf>
    <xf numFmtId="0" fontId="26" fillId="0" borderId="10" xfId="0" applyFont="1" applyBorder="1"/>
    <xf numFmtId="0" fontId="10" fillId="0" borderId="2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166" fontId="24" fillId="0" borderId="10" xfId="2" applyNumberFormat="1" applyFont="1" applyBorder="1" applyAlignment="1">
      <alignment horizontal="center" vertical="top" wrapText="1"/>
    </xf>
    <xf numFmtId="0" fontId="26" fillId="0" borderId="27" xfId="0" applyFont="1" applyBorder="1"/>
    <xf numFmtId="2" fontId="26" fillId="0" borderId="27" xfId="0" applyNumberFormat="1" applyFont="1" applyBorder="1"/>
    <xf numFmtId="4" fontId="26" fillId="0" borderId="27" xfId="0" applyNumberFormat="1" applyFont="1" applyBorder="1"/>
    <xf numFmtId="166" fontId="26" fillId="0" borderId="27" xfId="0" applyNumberFormat="1" applyFont="1" applyBorder="1"/>
    <xf numFmtId="166" fontId="25" fillId="0" borderId="28" xfId="106" applyNumberFormat="1" applyFont="1" applyFill="1" applyBorder="1" applyAlignment="1">
      <alignment horizontal="center" wrapText="1"/>
    </xf>
    <xf numFmtId="0" fontId="26" fillId="0" borderId="7" xfId="0" applyFont="1" applyBorder="1"/>
    <xf numFmtId="4" fontId="26" fillId="0" borderId="2" xfId="0" applyNumberFormat="1" applyFont="1" applyBorder="1"/>
    <xf numFmtId="166" fontId="26" fillId="0" borderId="2" xfId="0" applyNumberFormat="1" applyFont="1" applyBorder="1"/>
    <xf numFmtId="0" fontId="26" fillId="0" borderId="1" xfId="0" applyFont="1" applyBorder="1"/>
    <xf numFmtId="0" fontId="26" fillId="0" borderId="21" xfId="0" applyFont="1" applyBorder="1"/>
    <xf numFmtId="0" fontId="10" fillId="0" borderId="23" xfId="57" applyFont="1" applyBorder="1" applyAlignment="1">
      <alignment horizontal="center" vertical="center" wrapText="1"/>
    </xf>
    <xf numFmtId="168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4" fillId="0" borderId="4" xfId="211" applyFont="1" applyBorder="1" applyAlignment="1">
      <alignment vertical="center" wrapText="1"/>
    </xf>
    <xf numFmtId="0" fontId="10" fillId="0" borderId="4" xfId="211" applyFont="1" applyBorder="1" applyAlignment="1">
      <alignment vertical="center" wrapText="1"/>
    </xf>
    <xf numFmtId="0" fontId="10" fillId="0" borderId="2" xfId="211" applyFont="1" applyBorder="1" applyAlignment="1">
      <alignment vertical="center" wrapText="1"/>
    </xf>
    <xf numFmtId="166" fontId="24" fillId="0" borderId="25" xfId="211" applyNumberFormat="1" applyFont="1" applyBorder="1" applyAlignment="1">
      <alignment horizontal="center" vertical="center" wrapText="1"/>
    </xf>
    <xf numFmtId="0" fontId="25" fillId="5" borderId="30" xfId="211" applyFont="1" applyFill="1" applyBorder="1" applyAlignment="1">
      <alignment horizontal="center" vertical="center" textRotation="90" wrapText="1"/>
    </xf>
    <xf numFmtId="0" fontId="24" fillId="5" borderId="4" xfId="106" applyNumberFormat="1" applyFont="1" applyFill="1" applyBorder="1" applyAlignment="1">
      <alignment horizontal="left" vertical="top" wrapText="1"/>
    </xf>
    <xf numFmtId="0" fontId="24" fillId="5" borderId="4" xfId="21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center" vertical="center" wrapText="1"/>
    </xf>
    <xf numFmtId="1" fontId="25" fillId="5" borderId="32" xfId="106" applyNumberFormat="1" applyFont="1" applyFill="1" applyBorder="1" applyAlignment="1">
      <alignment horizontal="center" vertical="center" wrapText="1"/>
    </xf>
    <xf numFmtId="166" fontId="25" fillId="5" borderId="32" xfId="106" applyNumberFormat="1" applyFont="1" applyFill="1" applyBorder="1" applyAlignment="1">
      <alignment horizontal="center" vertical="center" wrapText="1"/>
    </xf>
    <xf numFmtId="0" fontId="10" fillId="5" borderId="1" xfId="211" applyFont="1" applyFill="1" applyBorder="1" applyAlignment="1">
      <alignment horizontal="left" vertical="top" wrapText="1"/>
    </xf>
    <xf numFmtId="0" fontId="24" fillId="5" borderId="5" xfId="211" applyFont="1" applyFill="1" applyBorder="1" applyAlignment="1">
      <alignment horizontal="center" vertical="center" textRotation="90" wrapText="1"/>
    </xf>
    <xf numFmtId="0" fontId="27" fillId="6" borderId="2" xfId="0" applyFont="1" applyFill="1" applyBorder="1" applyAlignment="1">
      <alignment horizontal="justify" vertical="center" wrapText="1"/>
    </xf>
    <xf numFmtId="0" fontId="26" fillId="6" borderId="2" xfId="0" applyFont="1" applyFill="1" applyBorder="1" applyAlignment="1">
      <alignment horizontal="justify" vertical="center" wrapText="1"/>
    </xf>
    <xf numFmtId="0" fontId="26" fillId="5" borderId="2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vertical="center" wrapText="1"/>
    </xf>
    <xf numFmtId="0" fontId="27" fillId="6" borderId="2" xfId="0" applyFont="1" applyFill="1" applyBorder="1" applyAlignment="1">
      <alignment vertical="center" wrapText="1"/>
    </xf>
    <xf numFmtId="0" fontId="26" fillId="6" borderId="2" xfId="0" applyFont="1" applyFill="1" applyBorder="1" applyAlignment="1">
      <alignment horizontal="left" vertical="center" wrapText="1" indent="1"/>
    </xf>
    <xf numFmtId="0" fontId="27" fillId="6" borderId="2" xfId="0" applyFont="1" applyFill="1" applyBorder="1" applyAlignment="1">
      <alignment horizontal="left" vertical="center" wrapText="1" indent="1"/>
    </xf>
    <xf numFmtId="0" fontId="26" fillId="5" borderId="33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166" fontId="10" fillId="5" borderId="10" xfId="211" applyNumberFormat="1" applyFont="1" applyFill="1" applyBorder="1" applyAlignment="1">
      <alignment horizontal="center" vertical="center"/>
    </xf>
    <xf numFmtId="166" fontId="10" fillId="5" borderId="1" xfId="211" applyNumberFormat="1" applyFont="1" applyFill="1" applyBorder="1" applyAlignment="1">
      <alignment horizontal="center" vertical="center"/>
    </xf>
    <xf numFmtId="0" fontId="25" fillId="0" borderId="2" xfId="503" applyFont="1" applyBorder="1" applyAlignment="1">
      <alignment horizontal="center" vertical="center" textRotation="90" wrapText="1"/>
    </xf>
    <xf numFmtId="166" fontId="25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top" wrapText="1"/>
    </xf>
    <xf numFmtId="0" fontId="26" fillId="0" borderId="2" xfId="0" applyFont="1" applyBorder="1" applyAlignment="1">
      <alignment horizontal="justify" wrapText="1"/>
    </xf>
    <xf numFmtId="0" fontId="10" fillId="0" borderId="2" xfId="503" applyFont="1" applyBorder="1" applyAlignment="1">
      <alignment wrapText="1"/>
    </xf>
    <xf numFmtId="166" fontId="10" fillId="0" borderId="2" xfId="503" applyNumberFormat="1" applyFont="1" applyBorder="1"/>
    <xf numFmtId="16" fontId="24" fillId="0" borderId="2" xfId="503" applyNumberFormat="1" applyFont="1" applyBorder="1" applyAlignment="1">
      <alignment horizontal="center" vertical="center" textRotation="90" wrapText="1"/>
    </xf>
    <xf numFmtId="2" fontId="10" fillId="0" borderId="2" xfId="503" applyNumberFormat="1" applyFont="1" applyBorder="1" applyAlignment="1">
      <alignment horizontal="center" vertical="center" wrapText="1"/>
    </xf>
    <xf numFmtId="0" fontId="24" fillId="0" borderId="2" xfId="503" applyFont="1" applyBorder="1" applyAlignment="1">
      <alignment horizontal="center" vertical="center" textRotation="90" wrapText="1"/>
    </xf>
    <xf numFmtId="0" fontId="10" fillId="0" borderId="2" xfId="211" applyFont="1" applyBorder="1" applyAlignment="1">
      <alignment horizontal="left" vertical="top" wrapText="1"/>
    </xf>
    <xf numFmtId="166" fontId="10" fillId="0" borderId="2" xfId="211" applyNumberFormat="1" applyFont="1" applyBorder="1" applyAlignment="1">
      <alignment horizontal="center" vertical="center"/>
    </xf>
    <xf numFmtId="0" fontId="10" fillId="0" borderId="4" xfId="57" applyFont="1" applyBorder="1" applyAlignment="1">
      <alignment horizontal="center" vertical="center" wrapText="1"/>
    </xf>
    <xf numFmtId="169" fontId="10" fillId="0" borderId="4" xfId="211" applyNumberFormat="1" applyFont="1" applyBorder="1" applyAlignment="1">
      <alignment horizontal="center" vertical="center" wrapText="1"/>
    </xf>
    <xf numFmtId="168" fontId="10" fillId="0" borderId="4" xfId="211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vertical="center" wrapText="1"/>
    </xf>
    <xf numFmtId="166" fontId="10" fillId="0" borderId="4" xfId="211" applyNumberFormat="1" applyFont="1" applyBorder="1" applyAlignment="1">
      <alignment vertical="center"/>
    </xf>
    <xf numFmtId="0" fontId="27" fillId="0" borderId="2" xfId="0" applyFont="1" applyBorder="1" applyAlignment="1">
      <alignment vertical="center" wrapText="1"/>
    </xf>
    <xf numFmtId="0" fontId="24" fillId="0" borderId="1" xfId="211" applyFont="1" applyBorder="1" applyAlignment="1">
      <alignment vertical="center" wrapText="1"/>
    </xf>
    <xf numFmtId="0" fontId="10" fillId="0" borderId="1" xfId="211" applyFont="1" applyBorder="1" applyAlignment="1">
      <alignment vertical="center" wrapText="1"/>
    </xf>
    <xf numFmtId="166" fontId="10" fillId="0" borderId="2" xfId="211" applyNumberFormat="1" applyFont="1" applyBorder="1" applyAlignment="1">
      <alignment vertical="center"/>
    </xf>
    <xf numFmtId="169" fontId="10" fillId="0" borderId="2" xfId="211" applyNumberFormat="1" applyFont="1" applyBorder="1" applyAlignment="1">
      <alignment horizontal="center" vertical="center" wrapText="1"/>
    </xf>
    <xf numFmtId="168" fontId="24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/>
    </xf>
    <xf numFmtId="168" fontId="24" fillId="0" borderId="4" xfId="106" applyNumberFormat="1" applyFont="1" applyFill="1" applyBorder="1" applyAlignment="1">
      <alignment horizontal="center" vertical="center" wrapText="1"/>
    </xf>
    <xf numFmtId="166" fontId="24" fillId="5" borderId="28" xfId="2" applyNumberFormat="1" applyFont="1" applyFill="1" applyBorder="1" applyAlignment="1">
      <alignment horizontal="center" vertical="center" wrapText="1"/>
    </xf>
    <xf numFmtId="0" fontId="10" fillId="5" borderId="34" xfId="2" applyFont="1" applyFill="1" applyBorder="1" applyAlignment="1">
      <alignment horizontal="center" vertical="top" wrapText="1"/>
    </xf>
    <xf numFmtId="0" fontId="10" fillId="5" borderId="16" xfId="2" applyFont="1" applyFill="1" applyBorder="1" applyAlignment="1">
      <alignment horizontal="center" vertical="top" wrapText="1"/>
    </xf>
    <xf numFmtId="0" fontId="24" fillId="5" borderId="32" xfId="2" applyFont="1" applyFill="1" applyBorder="1" applyAlignment="1">
      <alignment horizontal="center" vertical="center" wrapText="1"/>
    </xf>
    <xf numFmtId="0" fontId="24" fillId="5" borderId="8" xfId="2" applyFont="1" applyFill="1" applyBorder="1" applyAlignment="1">
      <alignment horizontal="center" vertical="center" wrapText="1"/>
    </xf>
    <xf numFmtId="166" fontId="24" fillId="5" borderId="2" xfId="2" applyNumberFormat="1" applyFont="1" applyFill="1" applyBorder="1" applyAlignment="1">
      <alignment horizontal="center" vertical="center" wrapText="1"/>
    </xf>
    <xf numFmtId="166" fontId="24" fillId="5" borderId="20" xfId="2" applyNumberFormat="1" applyFont="1" applyFill="1" applyBorder="1" applyAlignment="1">
      <alignment horizontal="center" vertical="center" wrapText="1"/>
    </xf>
    <xf numFmtId="0" fontId="10" fillId="5" borderId="22" xfId="2" applyFont="1" applyFill="1" applyBorder="1" applyAlignment="1">
      <alignment horizontal="center" vertical="top" wrapText="1"/>
    </xf>
    <xf numFmtId="0" fontId="10" fillId="0" borderId="2" xfId="211" applyFont="1" applyBorder="1" applyAlignment="1">
      <alignment horizontal="center" vertical="center" wrapText="1"/>
    </xf>
    <xf numFmtId="166" fontId="10" fillId="0" borderId="4" xfId="211" applyNumberFormat="1" applyFont="1" applyBorder="1" applyAlignment="1">
      <alignment horizontal="center" vertical="center"/>
    </xf>
    <xf numFmtId="0" fontId="24" fillId="0" borderId="2" xfId="211" applyFont="1" applyBorder="1" applyAlignment="1">
      <alignment horizontal="center" vertical="center" wrapText="1"/>
    </xf>
    <xf numFmtId="0" fontId="26" fillId="0" borderId="45" xfId="0" applyFont="1" applyBorder="1" applyAlignment="1">
      <alignment horizontal="justify" vertical="center" wrapText="1"/>
    </xf>
    <xf numFmtId="0" fontId="24" fillId="0" borderId="1" xfId="2" applyFont="1" applyBorder="1" applyAlignment="1">
      <alignment vertical="center" wrapText="1"/>
    </xf>
    <xf numFmtId="0" fontId="27" fillId="0" borderId="47" xfId="0" applyFont="1" applyBorder="1" applyAlignment="1">
      <alignment vertical="center" wrapText="1"/>
    </xf>
    <xf numFmtId="166" fontId="10" fillId="0" borderId="4" xfId="2" applyNumberFormat="1" applyFont="1" applyBorder="1"/>
    <xf numFmtId="166" fontId="10" fillId="0" borderId="5" xfId="211" applyNumberFormat="1" applyFont="1" applyBorder="1" applyAlignment="1">
      <alignment vertical="center"/>
    </xf>
    <xf numFmtId="0" fontId="26" fillId="0" borderId="4" xfId="0" applyFont="1" applyBorder="1" applyAlignment="1">
      <alignment horizontal="center" vertical="center" wrapText="1"/>
    </xf>
    <xf numFmtId="0" fontId="10" fillId="5" borderId="27" xfId="2" applyFont="1" applyFill="1" applyBorder="1" applyAlignment="1">
      <alignment vertical="center" wrapText="1"/>
    </xf>
    <xf numFmtId="0" fontId="25" fillId="0" borderId="27" xfId="106" applyNumberFormat="1" applyFont="1" applyFill="1" applyBorder="1" applyAlignment="1">
      <alignment horizontal="left" vertical="top" wrapText="1"/>
    </xf>
    <xf numFmtId="0" fontId="25" fillId="0" borderId="27" xfId="2" applyFont="1" applyBorder="1" applyAlignment="1">
      <alignment vertical="center" wrapText="1"/>
    </xf>
    <xf numFmtId="0" fontId="23" fillId="0" borderId="27" xfId="2" applyFont="1" applyBorder="1" applyAlignment="1">
      <alignment vertical="center" wrapText="1"/>
    </xf>
    <xf numFmtId="166" fontId="23" fillId="0" borderId="27" xfId="2" applyNumberFormat="1" applyFont="1" applyBorder="1" applyAlignment="1">
      <alignment vertical="center"/>
    </xf>
    <xf numFmtId="0" fontId="25" fillId="0" borderId="30" xfId="106" applyNumberFormat="1" applyFont="1" applyFill="1" applyBorder="1" applyAlignment="1">
      <alignment horizontal="left" vertical="top" wrapText="1"/>
    </xf>
    <xf numFmtId="0" fontId="25" fillId="0" borderId="2" xfId="2" applyFont="1" applyBorder="1" applyAlignment="1">
      <alignment horizontal="right" vertical="center" wrapText="1"/>
    </xf>
    <xf numFmtId="0" fontId="23" fillId="0" borderId="2" xfId="2" applyFont="1" applyBorder="1" applyAlignment="1">
      <alignment vertical="center" wrapText="1"/>
    </xf>
    <xf numFmtId="0" fontId="23" fillId="0" borderId="5" xfId="2" applyFont="1" applyBorder="1" applyAlignment="1">
      <alignment horizontal="left" vertical="top" wrapText="1"/>
    </xf>
    <xf numFmtId="0" fontId="25" fillId="0" borderId="2" xfId="2" applyFont="1" applyBorder="1" applyAlignment="1">
      <alignment vertical="center" wrapText="1"/>
    </xf>
    <xf numFmtId="0" fontId="23" fillId="0" borderId="2" xfId="2" applyFont="1" applyBorder="1" applyAlignment="1">
      <alignment horizontal="left" vertical="top" wrapText="1"/>
    </xf>
    <xf numFmtId="0" fontId="24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24" fillId="0" borderId="2" xfId="2" applyFont="1" applyFill="1" applyBorder="1" applyAlignment="1">
      <alignment horizontal="center" vertical="center" wrapText="1"/>
    </xf>
    <xf numFmtId="0" fontId="22" fillId="0" borderId="2" xfId="0" applyFont="1" applyFill="1" applyBorder="1"/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wrapText="1"/>
    </xf>
    <xf numFmtId="0" fontId="24" fillId="0" borderId="2" xfId="0" applyFont="1" applyBorder="1" applyAlignment="1">
      <alignment horizontal="center" vertical="center" wrapText="1"/>
    </xf>
    <xf numFmtId="0" fontId="24" fillId="5" borderId="35" xfId="2" applyFont="1" applyFill="1" applyBorder="1" applyAlignment="1">
      <alignment vertical="center" wrapText="1"/>
    </xf>
    <xf numFmtId="0" fontId="10" fillId="5" borderId="4" xfId="2" applyFont="1" applyFill="1" applyBorder="1" applyAlignment="1">
      <alignment vertical="center" wrapText="1"/>
    </xf>
    <xf numFmtId="0" fontId="24" fillId="5" borderId="30" xfId="2" applyFont="1" applyFill="1" applyBorder="1" applyAlignment="1">
      <alignment vertical="center" wrapText="1"/>
    </xf>
    <xf numFmtId="0" fontId="26" fillId="0" borderId="2" xfId="0" applyFont="1" applyFill="1" applyBorder="1"/>
    <xf numFmtId="4" fontId="26" fillId="0" borderId="2" xfId="0" applyNumberFormat="1" applyFont="1" applyFill="1" applyBorder="1"/>
    <xf numFmtId="4" fontId="26" fillId="0" borderId="27" xfId="0" applyNumberFormat="1" applyFont="1" applyFill="1" applyBorder="1"/>
    <xf numFmtId="166" fontId="10" fillId="5" borderId="2" xfId="211" applyNumberFormat="1" applyFont="1" applyFill="1" applyBorder="1" applyAlignment="1">
      <alignment horizontal="center" vertical="center"/>
    </xf>
    <xf numFmtId="166" fontId="10" fillId="5" borderId="37" xfId="211" applyNumberFormat="1" applyFont="1" applyFill="1" applyBorder="1" applyAlignment="1">
      <alignment horizontal="center" vertical="center"/>
    </xf>
    <xf numFmtId="166" fontId="10" fillId="5" borderId="5" xfId="211" applyNumberFormat="1" applyFont="1" applyFill="1" applyBorder="1" applyAlignment="1">
      <alignment horizontal="center" vertical="center"/>
    </xf>
    <xf numFmtId="0" fontId="26" fillId="5" borderId="37" xfId="0" applyFont="1" applyFill="1" applyBorder="1" applyAlignment="1">
      <alignment wrapText="1"/>
    </xf>
    <xf numFmtId="0" fontId="24" fillId="5" borderId="39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center" wrapText="1"/>
    </xf>
    <xf numFmtId="166" fontId="10" fillId="5" borderId="37" xfId="2" applyNumberFormat="1" applyFont="1" applyFill="1" applyBorder="1" applyAlignment="1">
      <alignment horizontal="center" vertical="center"/>
    </xf>
    <xf numFmtId="0" fontId="10" fillId="5" borderId="2" xfId="2" applyNumberFormat="1" applyFont="1" applyFill="1" applyBorder="1" applyAlignment="1">
      <alignment horizontal="left" vertical="top" wrapText="1"/>
    </xf>
    <xf numFmtId="0" fontId="24" fillId="5" borderId="2" xfId="2" applyFont="1" applyFill="1" applyBorder="1" applyAlignment="1">
      <alignment horizontal="center" vertical="center" wrapText="1"/>
    </xf>
    <xf numFmtId="0" fontId="10" fillId="5" borderId="2" xfId="2" applyFont="1" applyFill="1" applyBorder="1" applyAlignment="1">
      <alignment horizontal="center" vertical="center" wrapText="1"/>
    </xf>
    <xf numFmtId="175" fontId="24" fillId="5" borderId="49" xfId="697" applyNumberFormat="1" applyFont="1" applyFill="1" applyBorder="1" applyAlignment="1">
      <alignment horizontal="center" vertical="center" wrapText="1"/>
    </xf>
    <xf numFmtId="175" fontId="24" fillId="5" borderId="49" xfId="697" applyNumberFormat="1" applyFont="1" applyFill="1" applyBorder="1" applyAlignment="1">
      <alignment horizontal="right" vertical="center" wrapText="1"/>
    </xf>
    <xf numFmtId="166" fontId="10" fillId="5" borderId="27" xfId="2" applyNumberFormat="1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wrapText="1"/>
    </xf>
    <xf numFmtId="166" fontId="10" fillId="5" borderId="2" xfId="2" applyNumberFormat="1" applyFont="1" applyFill="1" applyBorder="1" applyAlignment="1">
      <alignment horizontal="center" vertical="center"/>
    </xf>
    <xf numFmtId="0" fontId="10" fillId="5" borderId="4" xfId="2" applyNumberFormat="1" applyFont="1" applyFill="1" applyBorder="1" applyAlignment="1">
      <alignment horizontal="left" vertical="top" wrapText="1"/>
    </xf>
    <xf numFmtId="0" fontId="26" fillId="5" borderId="4" xfId="0" applyFont="1" applyFill="1" applyBorder="1" applyAlignment="1">
      <alignment horizontal="center" vertical="center"/>
    </xf>
    <xf numFmtId="166" fontId="10" fillId="5" borderId="3" xfId="2" applyNumberFormat="1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wrapText="1"/>
    </xf>
    <xf numFmtId="0" fontId="10" fillId="0" borderId="49" xfId="0" applyNumberFormat="1" applyFont="1" applyBorder="1" applyAlignment="1">
      <alignment horizontal="left" vertical="center" wrapText="1"/>
    </xf>
    <xf numFmtId="0" fontId="26" fillId="5" borderId="2" xfId="0" applyNumberFormat="1" applyFont="1" applyFill="1" applyBorder="1" applyAlignment="1">
      <alignment wrapText="1"/>
    </xf>
    <xf numFmtId="0" fontId="26" fillId="5" borderId="4" xfId="0" applyFont="1" applyFill="1" applyBorder="1" applyAlignment="1">
      <alignment wrapText="1"/>
    </xf>
    <xf numFmtId="175" fontId="24" fillId="5" borderId="49" xfId="697" applyNumberFormat="1" applyFont="1" applyFill="1" applyBorder="1" applyAlignment="1">
      <alignment horizontal="center" vertical="center"/>
    </xf>
    <xf numFmtId="1" fontId="24" fillId="5" borderId="49" xfId="697" applyNumberFormat="1" applyFont="1" applyFill="1" applyBorder="1" applyAlignment="1">
      <alignment horizontal="right" vertical="center"/>
    </xf>
    <xf numFmtId="175" fontId="24" fillId="5" borderId="49" xfId="697" applyNumberFormat="1" applyFont="1" applyFill="1" applyBorder="1" applyAlignment="1">
      <alignment horizontal="right" vertical="center"/>
    </xf>
    <xf numFmtId="16" fontId="26" fillId="5" borderId="2" xfId="0" applyNumberFormat="1" applyFont="1" applyFill="1" applyBorder="1" applyAlignment="1">
      <alignment horizontal="left" wrapText="1"/>
    </xf>
    <xf numFmtId="0" fontId="26" fillId="5" borderId="2" xfId="0" applyFont="1" applyFill="1" applyBorder="1" applyAlignment="1">
      <alignment vertical="top" wrapText="1"/>
    </xf>
    <xf numFmtId="0" fontId="26" fillId="5" borderId="2" xfId="0" applyFont="1" applyFill="1" applyBorder="1" applyAlignment="1">
      <alignment horizontal="left" vertical="top" wrapText="1"/>
    </xf>
    <xf numFmtId="0" fontId="10" fillId="0" borderId="17" xfId="503" applyFont="1" applyFill="1" applyBorder="1" applyAlignment="1">
      <alignment vertical="top" wrapText="1"/>
    </xf>
    <xf numFmtId="0" fontId="10" fillId="0" borderId="18" xfId="503" applyFont="1" applyFill="1" applyBorder="1" applyAlignment="1">
      <alignment vertical="top" wrapText="1"/>
    </xf>
    <xf numFmtId="0" fontId="10" fillId="0" borderId="19" xfId="503" applyFont="1" applyFill="1" applyBorder="1" applyAlignment="1">
      <alignment vertical="top" wrapText="1"/>
    </xf>
    <xf numFmtId="0" fontId="14" fillId="0" borderId="0" xfId="0" applyFont="1" applyFill="1"/>
    <xf numFmtId="0" fontId="26" fillId="0" borderId="27" xfId="0" applyFont="1" applyFill="1" applyBorder="1" applyAlignment="1">
      <alignment wrapText="1"/>
    </xf>
    <xf numFmtId="0" fontId="26" fillId="0" borderId="27" xfId="0" applyFont="1" applyFill="1" applyBorder="1"/>
    <xf numFmtId="166" fontId="26" fillId="0" borderId="37" xfId="0" applyNumberFormat="1" applyFont="1" applyFill="1" applyBorder="1"/>
    <xf numFmtId="0" fontId="26" fillId="0" borderId="2" xfId="0" applyFont="1" applyFill="1" applyBorder="1" applyAlignment="1">
      <alignment wrapText="1"/>
    </xf>
    <xf numFmtId="166" fontId="26" fillId="0" borderId="2" xfId="0" applyNumberFormat="1" applyFont="1" applyFill="1" applyBorder="1"/>
    <xf numFmtId="166" fontId="26" fillId="0" borderId="1" xfId="0" applyNumberFormat="1" applyFont="1" applyFill="1" applyBorder="1"/>
    <xf numFmtId="0" fontId="26" fillId="0" borderId="44" xfId="0" applyFont="1" applyFill="1" applyBorder="1" applyAlignment="1">
      <alignment horizontal="justify" vertical="center" wrapText="1"/>
    </xf>
    <xf numFmtId="166" fontId="10" fillId="0" borderId="2" xfId="2" applyNumberFormat="1" applyFont="1" applyFill="1" applyBorder="1" applyAlignment="1">
      <alignment vertical="center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0" fontId="10" fillId="0" borderId="34" xfId="2" applyFont="1" applyBorder="1" applyAlignment="1">
      <alignment horizontal="left" vertical="top" wrapText="1"/>
    </xf>
    <xf numFmtId="0" fontId="26" fillId="0" borderId="0" xfId="0" applyFont="1" applyAlignment="1">
      <alignment vertical="center"/>
    </xf>
    <xf numFmtId="0" fontId="26" fillId="0" borderId="2" xfId="0" applyFont="1" applyFill="1" applyBorder="1" applyAlignment="1">
      <alignment vertical="center"/>
    </xf>
    <xf numFmtId="0" fontId="25" fillId="0" borderId="30" xfId="2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24" fillId="0" borderId="27" xfId="2" applyFont="1" applyFill="1" applyBorder="1" applyAlignment="1">
      <alignment horizontal="center" vertical="center" wrapText="1"/>
    </xf>
    <xf numFmtId="16" fontId="24" fillId="0" borderId="5" xfId="2" applyNumberFormat="1" applyFont="1" applyFill="1" applyBorder="1" applyAlignment="1">
      <alignment horizontal="center" vertical="center" textRotation="90" wrapText="1"/>
    </xf>
    <xf numFmtId="0" fontId="10" fillId="0" borderId="2" xfId="2" applyFont="1" applyFill="1" applyBorder="1" applyAlignment="1">
      <alignment horizontal="left" vertical="top" wrapText="1"/>
    </xf>
    <xf numFmtId="0" fontId="24" fillId="0" borderId="5" xfId="2" applyFont="1" applyFill="1" applyBorder="1" applyAlignment="1">
      <alignment horizontal="center" vertical="center" textRotation="90" wrapText="1"/>
    </xf>
    <xf numFmtId="0" fontId="26" fillId="0" borderId="8" xfId="0" applyFont="1" applyFill="1" applyBorder="1"/>
    <xf numFmtId="0" fontId="26" fillId="0" borderId="9" xfId="0" applyFont="1" applyFill="1" applyBorder="1"/>
    <xf numFmtId="0" fontId="26" fillId="0" borderId="10" xfId="0" applyFont="1" applyFill="1" applyBorder="1"/>
    <xf numFmtId="0" fontId="10" fillId="0" borderId="5" xfId="2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vertical="center"/>
    </xf>
    <xf numFmtId="0" fontId="26" fillId="0" borderId="13" xfId="0" applyFont="1" applyFill="1" applyBorder="1"/>
    <xf numFmtId="0" fontId="26" fillId="0" borderId="14" xfId="0" applyFont="1" applyFill="1" applyBorder="1"/>
    <xf numFmtId="0" fontId="26" fillId="0" borderId="15" xfId="0" applyFont="1" applyFill="1" applyBorder="1"/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166" fontId="26" fillId="0" borderId="2" xfId="0" applyNumberFormat="1" applyFont="1" applyFill="1" applyBorder="1" applyAlignment="1">
      <alignment vertical="center"/>
    </xf>
    <xf numFmtId="0" fontId="10" fillId="0" borderId="27" xfId="57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/>
    </xf>
    <xf numFmtId="0" fontId="10" fillId="0" borderId="2" xfId="57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0" fillId="0" borderId="1" xfId="57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/>
    <xf numFmtId="166" fontId="26" fillId="5" borderId="27" xfId="0" applyNumberFormat="1" applyFont="1" applyFill="1" applyBorder="1" applyAlignment="1">
      <alignment vertical="center"/>
    </xf>
    <xf numFmtId="166" fontId="26" fillId="5" borderId="2" xfId="0" applyNumberFormat="1" applyFont="1" applyFill="1" applyBorder="1"/>
    <xf numFmtId="0" fontId="25" fillId="0" borderId="30" xfId="211" applyFont="1" applyFill="1" applyBorder="1" applyAlignment="1">
      <alignment horizontal="center" vertical="center" textRotation="90" wrapText="1"/>
    </xf>
    <xf numFmtId="174" fontId="24" fillId="0" borderId="5" xfId="211" applyNumberFormat="1" applyFont="1" applyFill="1" applyBorder="1" applyAlignment="1">
      <alignment horizontal="center" vertical="center" textRotation="90" wrapText="1"/>
    </xf>
    <xf numFmtId="173" fontId="10" fillId="0" borderId="2" xfId="211" applyNumberFormat="1" applyFont="1" applyFill="1" applyBorder="1" applyAlignment="1">
      <alignment horizontal="center" vertical="center" wrapText="1"/>
    </xf>
    <xf numFmtId="0" fontId="24" fillId="0" borderId="5" xfId="211" applyFont="1" applyFill="1" applyBorder="1" applyAlignment="1">
      <alignment horizontal="center" vertical="center" textRotation="90" wrapText="1"/>
    </xf>
    <xf numFmtId="0" fontId="26" fillId="0" borderId="11" xfId="0" applyFont="1" applyFill="1" applyBorder="1"/>
    <xf numFmtId="0" fontId="26" fillId="0" borderId="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166" fontId="26" fillId="0" borderId="2" xfId="0" applyNumberFormat="1" applyFont="1" applyFill="1" applyBorder="1" applyAlignment="1">
      <alignment horizontal="center" vertical="center" wrapText="1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10" fillId="0" borderId="22" xfId="2" applyFont="1" applyBorder="1" applyAlignment="1">
      <alignment horizontal="left" vertical="top" wrapText="1"/>
    </xf>
    <xf numFmtId="2" fontId="25" fillId="5" borderId="27" xfId="106" applyNumberFormat="1" applyFont="1" applyFill="1" applyBorder="1" applyAlignment="1">
      <alignment horizontal="center" vertical="center" wrapText="1"/>
    </xf>
    <xf numFmtId="177" fontId="10" fillId="5" borderId="2" xfId="2" applyNumberFormat="1" applyFont="1" applyFill="1" applyBorder="1" applyAlignment="1">
      <alignment horizontal="center" vertical="center" wrapText="1"/>
    </xf>
    <xf numFmtId="176" fontId="26" fillId="0" borderId="2" xfId="0" applyNumberFormat="1" applyFont="1" applyBorder="1" applyAlignment="1">
      <alignment vertical="center"/>
    </xf>
    <xf numFmtId="0" fontId="24" fillId="5" borderId="10" xfId="2" applyFont="1" applyFill="1" applyBorder="1" applyAlignment="1">
      <alignment horizontal="center" vertical="center" textRotation="90" wrapText="1"/>
    </xf>
    <xf numFmtId="177" fontId="10" fillId="5" borderId="1" xfId="2" applyNumberFormat="1" applyFont="1" applyFill="1" applyBorder="1" applyAlignment="1">
      <alignment horizontal="center" vertical="center" wrapText="1"/>
    </xf>
    <xf numFmtId="0" fontId="25" fillId="5" borderId="8" xfId="106" applyNumberFormat="1" applyFont="1" applyFill="1" applyBorder="1" applyAlignment="1">
      <alignment horizontal="center" vertical="center" wrapText="1"/>
    </xf>
    <xf numFmtId="0" fontId="24" fillId="5" borderId="8" xfId="2" applyFont="1" applyFill="1" applyBorder="1" applyAlignment="1">
      <alignment horizontal="center" vertical="center" textRotation="90" wrapText="1"/>
    </xf>
    <xf numFmtId="168" fontId="10" fillId="5" borderId="9" xfId="2" applyNumberFormat="1" applyFont="1" applyFill="1" applyBorder="1" applyAlignment="1">
      <alignment horizontal="center" vertical="center" wrapText="1"/>
    </xf>
    <xf numFmtId="168" fontId="25" fillId="5" borderId="9" xfId="106" applyNumberFormat="1" applyFont="1" applyFill="1" applyBorder="1" applyAlignment="1">
      <alignment horizontal="center" vertical="center" wrapText="1"/>
    </xf>
    <xf numFmtId="0" fontId="25" fillId="5" borderId="10" xfId="106" applyNumberFormat="1" applyFont="1" applyFill="1" applyBorder="1" applyAlignment="1">
      <alignment horizontal="center" vertical="center" wrapText="1"/>
    </xf>
    <xf numFmtId="0" fontId="24" fillId="5" borderId="11" xfId="2" applyFont="1" applyFill="1" applyBorder="1" applyAlignment="1">
      <alignment horizontal="center" vertical="center" textRotation="90" wrapText="1"/>
    </xf>
    <xf numFmtId="168" fontId="10" fillId="5" borderId="0" xfId="2" applyNumberFormat="1" applyFont="1" applyFill="1" applyBorder="1" applyAlignment="1">
      <alignment horizontal="center" vertical="center" wrapText="1"/>
    </xf>
    <xf numFmtId="0" fontId="25" fillId="5" borderId="12" xfId="106" applyNumberFormat="1" applyFont="1" applyFill="1" applyBorder="1" applyAlignment="1">
      <alignment horizontal="center" vertical="center" wrapText="1"/>
    </xf>
    <xf numFmtId="166" fontId="26" fillId="5" borderId="2" xfId="0" applyNumberFormat="1" applyFont="1" applyFill="1" applyBorder="1" applyAlignment="1">
      <alignment horizontal="center" vertical="center"/>
    </xf>
    <xf numFmtId="175" fontId="26" fillId="5" borderId="2" xfId="0" applyNumberFormat="1" applyFont="1" applyFill="1" applyBorder="1" applyAlignment="1">
      <alignment horizontal="center" vertical="center"/>
    </xf>
    <xf numFmtId="0" fontId="10" fillId="5" borderId="11" xfId="2" applyFont="1" applyFill="1" applyBorder="1" applyAlignment="1">
      <alignment horizontal="center" vertical="top"/>
    </xf>
    <xf numFmtId="166" fontId="10" fillId="5" borderId="4" xfId="2" applyNumberFormat="1" applyFont="1" applyFill="1" applyBorder="1" applyAlignment="1">
      <alignment horizontal="center" vertical="center"/>
    </xf>
    <xf numFmtId="0" fontId="10" fillId="5" borderId="34" xfId="211" applyFont="1" applyFill="1" applyBorder="1" applyAlignment="1">
      <alignment horizontal="left" vertical="top" wrapText="1"/>
    </xf>
    <xf numFmtId="0" fontId="10" fillId="5" borderId="16" xfId="211" applyFont="1" applyFill="1" applyBorder="1" applyAlignment="1">
      <alignment horizontal="left" vertical="top" wrapText="1"/>
    </xf>
    <xf numFmtId="0" fontId="24" fillId="5" borderId="0" xfId="211" applyFont="1" applyFill="1" applyAlignment="1">
      <alignment horizontal="center" vertical="center" textRotation="90" wrapText="1"/>
    </xf>
    <xf numFmtId="0" fontId="10" fillId="0" borderId="27" xfId="2" applyFont="1" applyFill="1" applyBorder="1" applyAlignment="1">
      <alignment vertical="center" wrapText="1"/>
    </xf>
    <xf numFmtId="0" fontId="10" fillId="5" borderId="3" xfId="211" applyFont="1" applyFill="1" applyBorder="1" applyAlignment="1">
      <alignment horizontal="center" vertical="center"/>
    </xf>
    <xf numFmtId="168" fontId="24" fillId="0" borderId="2" xfId="2" applyNumberFormat="1" applyFont="1" applyFill="1" applyBorder="1" applyAlignment="1">
      <alignment horizontal="center" vertical="center" wrapText="1"/>
    </xf>
    <xf numFmtId="0" fontId="24" fillId="0" borderId="2" xfId="2" applyFont="1" applyBorder="1" applyAlignment="1">
      <alignment vertical="center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10" fillId="0" borderId="22" xfId="2" applyFont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10" fillId="0" borderId="36" xfId="211" applyFont="1" applyFill="1" applyBorder="1" applyAlignment="1">
      <alignment horizontal="center" vertical="top" wrapText="1"/>
    </xf>
    <xf numFmtId="0" fontId="10" fillId="0" borderId="18" xfId="211" applyFont="1" applyFill="1" applyBorder="1" applyAlignment="1">
      <alignment horizontal="center" vertical="top" wrapText="1"/>
    </xf>
    <xf numFmtId="0" fontId="10" fillId="0" borderId="19" xfId="211" applyFont="1" applyFill="1" applyBorder="1" applyAlignment="1">
      <alignment horizontal="center" vertical="top" wrapText="1"/>
    </xf>
    <xf numFmtId="0" fontId="10" fillId="0" borderId="16" xfId="211" applyFont="1" applyBorder="1" applyAlignment="1">
      <alignment horizontal="left" vertical="top" wrapText="1"/>
    </xf>
    <xf numFmtId="0" fontId="10" fillId="0" borderId="22" xfId="211" applyFont="1" applyBorder="1" applyAlignment="1">
      <alignment horizontal="left" vertical="top" wrapText="1"/>
    </xf>
    <xf numFmtId="0" fontId="10" fillId="0" borderId="36" xfId="2" applyFont="1" applyFill="1" applyBorder="1" applyAlignment="1">
      <alignment horizontal="center" vertical="top" wrapText="1"/>
    </xf>
    <xf numFmtId="0" fontId="10" fillId="0" borderId="18" xfId="2" applyFont="1" applyFill="1" applyBorder="1" applyAlignment="1">
      <alignment horizontal="center" vertical="top" wrapText="1"/>
    </xf>
    <xf numFmtId="0" fontId="10" fillId="0" borderId="19" xfId="2" applyFont="1" applyFill="1" applyBorder="1" applyAlignment="1">
      <alignment horizontal="center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166" fontId="10" fillId="0" borderId="37" xfId="2" applyNumberFormat="1" applyFont="1" applyBorder="1" applyAlignment="1">
      <alignment horizontal="center" vertical="top"/>
    </xf>
    <xf numFmtId="166" fontId="10" fillId="0" borderId="3" xfId="2" applyNumberFormat="1" applyFont="1" applyBorder="1" applyAlignment="1">
      <alignment horizontal="center" vertical="top"/>
    </xf>
    <xf numFmtId="166" fontId="10" fillId="0" borderId="20" xfId="2" applyNumberFormat="1" applyFont="1" applyBorder="1" applyAlignment="1">
      <alignment horizontal="center" vertical="top"/>
    </xf>
    <xf numFmtId="0" fontId="10" fillId="0" borderId="34" xfId="211" applyFont="1" applyBorder="1" applyAlignment="1">
      <alignment horizontal="left" vertical="top" wrapText="1"/>
    </xf>
    <xf numFmtId="3" fontId="27" fillId="0" borderId="2" xfId="0" applyNumberFormat="1" applyFont="1" applyBorder="1" applyAlignment="1">
      <alignment horizontal="center" vertical="center" wrapText="1"/>
    </xf>
    <xf numFmtId="1" fontId="27" fillId="0" borderId="2" xfId="0" applyNumberFormat="1" applyFont="1" applyBorder="1" applyAlignment="1">
      <alignment horizontal="center" vertical="center" wrapText="1"/>
    </xf>
    <xf numFmtId="0" fontId="24" fillId="5" borderId="0" xfId="211" applyFont="1" applyFill="1" applyAlignment="1">
      <alignment horizontal="center" vertical="center" textRotation="90" wrapText="1"/>
    </xf>
    <xf numFmtId="0" fontId="24" fillId="0" borderId="2" xfId="0" applyFont="1" applyFill="1" applyBorder="1" applyAlignment="1">
      <alignment horizontal="center" vertical="top" wrapText="1"/>
    </xf>
    <xf numFmtId="39" fontId="25" fillId="5" borderId="2" xfId="106" applyNumberFormat="1" applyFont="1" applyFill="1" applyBorder="1" applyAlignment="1">
      <alignment horizontal="center" vertical="center" wrapText="1"/>
    </xf>
    <xf numFmtId="166" fontId="10" fillId="0" borderId="2" xfId="2" applyNumberFormat="1" applyFont="1" applyFill="1" applyBorder="1" applyAlignment="1">
      <alignment horizontal="center" vertical="center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26" fillId="0" borderId="31" xfId="0" applyFont="1" applyBorder="1" applyAlignment="1">
      <alignment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10" fillId="0" borderId="22" xfId="2" applyFont="1" applyBorder="1" applyAlignment="1">
      <alignment horizontal="left" vertical="top" wrapText="1"/>
    </xf>
    <xf numFmtId="166" fontId="24" fillId="5" borderId="2" xfId="2" applyNumberFormat="1" applyFont="1" applyFill="1" applyBorder="1" applyAlignment="1">
      <alignment horizontal="center" vertical="top" wrapText="1"/>
    </xf>
    <xf numFmtId="166" fontId="24" fillId="5" borderId="38" xfId="2" applyNumberFormat="1" applyFont="1" applyFill="1" applyBorder="1" applyAlignment="1">
      <alignment horizontal="center" vertical="center" wrapText="1"/>
    </xf>
    <xf numFmtId="178" fontId="10" fillId="5" borderId="27" xfId="211" applyNumberFormat="1" applyFont="1" applyFill="1" applyBorder="1" applyAlignment="1">
      <alignment horizontal="center" vertical="center" wrapText="1"/>
    </xf>
    <xf numFmtId="0" fontId="26" fillId="7" borderId="0" xfId="0" applyFont="1" applyFill="1" applyAlignment="1">
      <alignment vertical="center"/>
    </xf>
    <xf numFmtId="0" fontId="24" fillId="0" borderId="1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10" fillId="5" borderId="34" xfId="211" applyFont="1" applyFill="1" applyBorder="1" applyAlignment="1">
      <alignment horizontal="left" vertical="top" wrapText="1"/>
    </xf>
    <xf numFmtId="0" fontId="10" fillId="5" borderId="16" xfId="211" applyFont="1" applyFill="1" applyBorder="1" applyAlignment="1">
      <alignment horizontal="left" vertical="top" wrapText="1"/>
    </xf>
    <xf numFmtId="0" fontId="10" fillId="0" borderId="34" xfId="211" applyFont="1" applyBorder="1" applyAlignment="1">
      <alignment horizontal="left" vertical="top" wrapText="1"/>
    </xf>
    <xf numFmtId="0" fontId="10" fillId="0" borderId="16" xfId="211" applyFont="1" applyBorder="1" applyAlignment="1">
      <alignment horizontal="left" vertical="top" wrapText="1"/>
    </xf>
    <xf numFmtId="0" fontId="10" fillId="0" borderId="22" xfId="211" applyFont="1" applyBorder="1" applyAlignment="1">
      <alignment horizontal="left" vertical="top" wrapText="1"/>
    </xf>
    <xf numFmtId="166" fontId="10" fillId="0" borderId="37" xfId="211" applyNumberFormat="1" applyFont="1" applyBorder="1" applyAlignment="1">
      <alignment horizontal="center" vertical="top"/>
    </xf>
    <xf numFmtId="166" fontId="10" fillId="0" borderId="3" xfId="211" applyNumberFormat="1" applyFont="1" applyBorder="1" applyAlignment="1">
      <alignment horizontal="center" vertical="top"/>
    </xf>
    <xf numFmtId="166" fontId="10" fillId="0" borderId="20" xfId="211" applyNumberFormat="1" applyFont="1" applyBorder="1" applyAlignment="1">
      <alignment horizontal="center" vertical="top"/>
    </xf>
    <xf numFmtId="0" fontId="10" fillId="0" borderId="36" xfId="211" applyFont="1" applyFill="1" applyBorder="1" applyAlignment="1">
      <alignment horizontal="center" vertical="top" wrapText="1"/>
    </xf>
    <xf numFmtId="0" fontId="10" fillId="0" borderId="18" xfId="211" applyFont="1" applyFill="1" applyBorder="1" applyAlignment="1">
      <alignment horizontal="center" vertical="top" wrapText="1"/>
    </xf>
    <xf numFmtId="0" fontId="10" fillId="0" borderId="19" xfId="211" applyFont="1" applyFill="1" applyBorder="1" applyAlignment="1">
      <alignment horizontal="center" vertical="top" wrapText="1"/>
    </xf>
    <xf numFmtId="0" fontId="23" fillId="0" borderId="37" xfId="211" applyFont="1" applyFill="1" applyBorder="1" applyAlignment="1">
      <alignment horizontal="center" vertical="top" wrapText="1"/>
    </xf>
    <xf numFmtId="0" fontId="23" fillId="0" borderId="3" xfId="211" applyFont="1" applyFill="1" applyBorder="1" applyAlignment="1">
      <alignment horizontal="center" vertical="top" wrapText="1"/>
    </xf>
    <xf numFmtId="0" fontId="23" fillId="0" borderId="20" xfId="211" applyFont="1" applyFill="1" applyBorder="1" applyAlignment="1">
      <alignment horizontal="center" vertical="top" wrapText="1"/>
    </xf>
    <xf numFmtId="0" fontId="24" fillId="0" borderId="8" xfId="106" applyNumberFormat="1" applyFont="1" applyFill="1" applyBorder="1" applyAlignment="1">
      <alignment horizontal="left" vertical="top" wrapText="1"/>
    </xf>
    <xf numFmtId="0" fontId="24" fillId="0" borderId="9" xfId="106" applyNumberFormat="1" applyFont="1" applyFill="1" applyBorder="1" applyAlignment="1">
      <alignment horizontal="left" vertical="top" wrapText="1"/>
    </xf>
    <xf numFmtId="0" fontId="24" fillId="0" borderId="10" xfId="106" applyNumberFormat="1" applyFont="1" applyFill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10" fillId="0" borderId="13" xfId="57" applyFont="1" applyBorder="1" applyAlignment="1">
      <alignment horizontal="center" vertical="center" wrapText="1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0" fontId="24" fillId="5" borderId="8" xfId="106" applyNumberFormat="1" applyFont="1" applyFill="1" applyBorder="1" applyAlignment="1">
      <alignment horizontal="left" vertical="top" wrapText="1"/>
    </xf>
    <xf numFmtId="0" fontId="24" fillId="5" borderId="9" xfId="106" applyNumberFormat="1" applyFont="1" applyFill="1" applyBorder="1" applyAlignment="1">
      <alignment horizontal="left" vertical="top" wrapText="1"/>
    </xf>
    <xf numFmtId="0" fontId="24" fillId="5" borderId="10" xfId="106" applyNumberFormat="1" applyFont="1" applyFill="1" applyBorder="1" applyAlignment="1">
      <alignment horizontal="left" vertical="top" wrapText="1"/>
    </xf>
    <xf numFmtId="0" fontId="24" fillId="5" borderId="11" xfId="106" applyNumberFormat="1" applyFont="1" applyFill="1" applyBorder="1" applyAlignment="1">
      <alignment horizontal="left" vertical="top" wrapText="1"/>
    </xf>
    <xf numFmtId="0" fontId="24" fillId="5" borderId="0" xfId="106" applyNumberFormat="1" applyFont="1" applyFill="1" applyBorder="1" applyAlignment="1">
      <alignment horizontal="left" vertical="top" wrapText="1"/>
    </xf>
    <xf numFmtId="0" fontId="24" fillId="5" borderId="12" xfId="106" applyNumberFormat="1" applyFont="1" applyFill="1" applyBorder="1" applyAlignment="1">
      <alignment horizontal="left" vertical="top" wrapText="1"/>
    </xf>
    <xf numFmtId="0" fontId="24" fillId="5" borderId="13" xfId="106" applyNumberFormat="1" applyFont="1" applyFill="1" applyBorder="1" applyAlignment="1">
      <alignment horizontal="left" vertical="top" wrapText="1"/>
    </xf>
    <xf numFmtId="0" fontId="24" fillId="5" borderId="14" xfId="106" applyNumberFormat="1" applyFont="1" applyFill="1" applyBorder="1" applyAlignment="1">
      <alignment horizontal="left" vertical="top" wrapText="1"/>
    </xf>
    <xf numFmtId="0" fontId="24" fillId="5" borderId="15" xfId="106" applyNumberFormat="1" applyFont="1" applyFill="1" applyBorder="1" applyAlignment="1">
      <alignment horizontal="left" vertical="top" wrapText="1"/>
    </xf>
    <xf numFmtId="0" fontId="23" fillId="5" borderId="8" xfId="57" applyFont="1" applyFill="1" applyBorder="1" applyAlignment="1">
      <alignment horizontal="left" vertical="center" wrapText="1"/>
    </xf>
    <xf numFmtId="0" fontId="23" fillId="5" borderId="9" xfId="57" applyFont="1" applyFill="1" applyBorder="1" applyAlignment="1">
      <alignment horizontal="left" vertical="center" wrapText="1"/>
    </xf>
    <xf numFmtId="0" fontId="23" fillId="5" borderId="10" xfId="57" applyFont="1" applyFill="1" applyBorder="1" applyAlignment="1">
      <alignment horizontal="left" vertical="center" wrapText="1"/>
    </xf>
    <xf numFmtId="0" fontId="24" fillId="5" borderId="8" xfId="211" applyFont="1" applyFill="1" applyBorder="1" applyAlignment="1">
      <alignment horizontal="center" vertical="center" textRotation="90" wrapText="1"/>
    </xf>
    <xf numFmtId="0" fontId="24" fillId="5" borderId="9" xfId="211" applyFont="1" applyFill="1" applyBorder="1" applyAlignment="1">
      <alignment horizontal="center" vertical="center" textRotation="90" wrapText="1"/>
    </xf>
    <xf numFmtId="0" fontId="24" fillId="5" borderId="11" xfId="211" applyFont="1" applyFill="1" applyBorder="1" applyAlignment="1">
      <alignment horizontal="center" vertical="center" textRotation="90" wrapText="1"/>
    </xf>
    <xf numFmtId="0" fontId="24" fillId="5" borderId="0" xfId="211" applyFont="1" applyFill="1" applyAlignment="1">
      <alignment horizontal="center" vertical="center" textRotation="90" wrapText="1"/>
    </xf>
    <xf numFmtId="0" fontId="23" fillId="0" borderId="37" xfId="503" applyFont="1" applyFill="1" applyBorder="1" applyAlignment="1">
      <alignment horizontal="center" vertical="top" wrapText="1"/>
    </xf>
    <xf numFmtId="0" fontId="23" fillId="0" borderId="3" xfId="503" applyFont="1" applyFill="1" applyBorder="1" applyAlignment="1">
      <alignment horizontal="center" vertical="top" wrapText="1"/>
    </xf>
    <xf numFmtId="0" fontId="23" fillId="0" borderId="20" xfId="503" applyFont="1" applyFill="1" applyBorder="1" applyAlignment="1">
      <alignment horizontal="center" vertical="top" wrapText="1"/>
    </xf>
    <xf numFmtId="0" fontId="23" fillId="0" borderId="2" xfId="57" applyFont="1" applyBorder="1" applyAlignment="1">
      <alignment horizontal="left" vertical="center" wrapText="1"/>
    </xf>
    <xf numFmtId="0" fontId="10" fillId="0" borderId="2" xfId="503" applyFont="1" applyBorder="1" applyAlignment="1">
      <alignment horizontal="left" vertical="top" wrapText="1"/>
    </xf>
    <xf numFmtId="166" fontId="10" fillId="0" borderId="2" xfId="503" applyNumberFormat="1" applyFont="1" applyBorder="1" applyAlignment="1">
      <alignment horizontal="center" vertical="top"/>
    </xf>
    <xf numFmtId="0" fontId="10" fillId="0" borderId="23" xfId="57" applyFont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top" wrapText="1"/>
    </xf>
    <xf numFmtId="0" fontId="23" fillId="0" borderId="3" xfId="2" applyFont="1" applyFill="1" applyBorder="1" applyAlignment="1">
      <alignment horizontal="center" vertical="top" wrapText="1"/>
    </xf>
    <xf numFmtId="0" fontId="23" fillId="0" borderId="20" xfId="2" applyFont="1" applyFill="1" applyBorder="1" applyAlignment="1">
      <alignment horizontal="center" vertical="top" wrapText="1"/>
    </xf>
    <xf numFmtId="0" fontId="10" fillId="0" borderId="41" xfId="211" applyFont="1" applyFill="1" applyBorder="1" applyAlignment="1">
      <alignment horizontal="center" vertical="top" wrapText="1"/>
    </xf>
    <xf numFmtId="0" fontId="10" fillId="0" borderId="42" xfId="211" applyFont="1" applyFill="1" applyBorder="1" applyAlignment="1">
      <alignment horizontal="center" vertical="top" wrapText="1"/>
    </xf>
    <xf numFmtId="0" fontId="10" fillId="0" borderId="43" xfId="211" applyFont="1" applyFill="1" applyBorder="1" applyAlignment="1">
      <alignment horizontal="center" vertical="top" wrapText="1"/>
    </xf>
    <xf numFmtId="0" fontId="10" fillId="0" borderId="36" xfId="2" applyFont="1" applyFill="1" applyBorder="1" applyAlignment="1">
      <alignment horizontal="center" vertical="top" wrapText="1"/>
    </xf>
    <xf numFmtId="0" fontId="10" fillId="0" borderId="18" xfId="2" applyFont="1" applyFill="1" applyBorder="1" applyAlignment="1">
      <alignment horizontal="center" vertical="top" wrapText="1"/>
    </xf>
    <xf numFmtId="0" fontId="10" fillId="0" borderId="19" xfId="2" applyFont="1" applyFill="1" applyBorder="1" applyAlignment="1">
      <alignment horizontal="center" vertical="top" wrapText="1"/>
    </xf>
    <xf numFmtId="0" fontId="23" fillId="0" borderId="36" xfId="211" applyFont="1" applyFill="1" applyBorder="1" applyAlignment="1">
      <alignment horizontal="center" vertical="top" wrapText="1"/>
    </xf>
    <xf numFmtId="0" fontId="23" fillId="0" borderId="18" xfId="211" applyFont="1" applyFill="1" applyBorder="1" applyAlignment="1">
      <alignment horizontal="center" vertical="top" wrapText="1"/>
    </xf>
    <xf numFmtId="0" fontId="23" fillId="0" borderId="19" xfId="211" applyFont="1" applyFill="1" applyBorder="1" applyAlignment="1">
      <alignment horizontal="center" vertical="top" wrapText="1"/>
    </xf>
    <xf numFmtId="0" fontId="23" fillId="0" borderId="37" xfId="2" applyFont="1" applyFill="1" applyBorder="1" applyAlignment="1">
      <alignment horizontal="left" vertical="top" wrapText="1"/>
    </xf>
    <xf numFmtId="0" fontId="23" fillId="0" borderId="3" xfId="2" applyFont="1" applyFill="1" applyBorder="1" applyAlignment="1">
      <alignment horizontal="left" vertical="top" wrapText="1"/>
    </xf>
    <xf numFmtId="0" fontId="23" fillId="0" borderId="20" xfId="2" applyFont="1" applyFill="1" applyBorder="1" applyAlignment="1">
      <alignment horizontal="left" vertical="top" wrapText="1"/>
    </xf>
    <xf numFmtId="0" fontId="10" fillId="0" borderId="36" xfId="0" applyFont="1" applyFill="1" applyBorder="1" applyAlignment="1">
      <alignment horizontal="center" vertical="top"/>
    </xf>
    <xf numFmtId="0" fontId="10" fillId="0" borderId="18" xfId="0" applyFont="1" applyFill="1" applyBorder="1" applyAlignment="1">
      <alignment horizontal="center" vertical="top"/>
    </xf>
    <xf numFmtId="0" fontId="10" fillId="0" borderId="19" xfId="0" applyFont="1" applyFill="1" applyBorder="1" applyAlignment="1">
      <alignment horizontal="center" vertical="top"/>
    </xf>
    <xf numFmtId="0" fontId="28" fillId="0" borderId="37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0" fontId="26" fillId="0" borderId="20" xfId="0" applyFont="1" applyFill="1" applyBorder="1" applyAlignment="1">
      <alignment horizontal="center" vertical="top" wrapText="1"/>
    </xf>
    <xf numFmtId="0" fontId="24" fillId="5" borderId="8" xfId="106" applyNumberFormat="1" applyFont="1" applyFill="1" applyBorder="1" applyAlignment="1">
      <alignment horizontal="center" vertical="top" wrapText="1"/>
    </xf>
    <xf numFmtId="0" fontId="24" fillId="5" borderId="9" xfId="106" applyNumberFormat="1" applyFont="1" applyFill="1" applyBorder="1" applyAlignment="1">
      <alignment horizontal="center" vertical="top" wrapText="1"/>
    </xf>
    <xf numFmtId="0" fontId="24" fillId="5" borderId="10" xfId="106" applyNumberFormat="1" applyFont="1" applyFill="1" applyBorder="1" applyAlignment="1">
      <alignment horizontal="center" vertical="top" wrapText="1"/>
    </xf>
    <xf numFmtId="0" fontId="24" fillId="5" borderId="11" xfId="106" applyNumberFormat="1" applyFont="1" applyFill="1" applyBorder="1" applyAlignment="1">
      <alignment horizontal="center" vertical="top" wrapText="1"/>
    </xf>
    <xf numFmtId="0" fontId="24" fillId="5" borderId="0" xfId="106" applyNumberFormat="1" applyFont="1" applyFill="1" applyBorder="1" applyAlignment="1">
      <alignment horizontal="center" vertical="top" wrapText="1"/>
    </xf>
    <xf numFmtId="0" fontId="24" fillId="5" borderId="12" xfId="106" applyNumberFormat="1" applyFont="1" applyFill="1" applyBorder="1" applyAlignment="1">
      <alignment horizontal="center" vertical="top" wrapText="1"/>
    </xf>
    <xf numFmtId="0" fontId="24" fillId="5" borderId="13" xfId="106" applyNumberFormat="1" applyFont="1" applyFill="1" applyBorder="1" applyAlignment="1">
      <alignment horizontal="center" vertical="top" wrapText="1"/>
    </xf>
    <xf numFmtId="0" fontId="24" fillId="5" borderId="14" xfId="106" applyNumberFormat="1" applyFont="1" applyFill="1" applyBorder="1" applyAlignment="1">
      <alignment horizontal="center" vertical="top" wrapText="1"/>
    </xf>
    <xf numFmtId="0" fontId="24" fillId="5" borderId="15" xfId="106" applyNumberFormat="1" applyFont="1" applyFill="1" applyBorder="1" applyAlignment="1">
      <alignment horizontal="center" vertical="top" wrapText="1"/>
    </xf>
    <xf numFmtId="166" fontId="10" fillId="0" borderId="37" xfId="2" applyNumberFormat="1" applyFont="1" applyBorder="1" applyAlignment="1">
      <alignment horizontal="center" vertical="top"/>
    </xf>
    <xf numFmtId="166" fontId="10" fillId="0" borderId="3" xfId="2" applyNumberFormat="1" applyFont="1" applyBorder="1" applyAlignment="1">
      <alignment horizontal="center" vertical="top"/>
    </xf>
    <xf numFmtId="166" fontId="10" fillId="0" borderId="20" xfId="2" applyNumberFormat="1" applyFont="1" applyBorder="1" applyAlignment="1">
      <alignment horizontal="center" vertical="top"/>
    </xf>
    <xf numFmtId="0" fontId="23" fillId="0" borderId="23" xfId="57" applyFont="1" applyBorder="1" applyAlignment="1">
      <alignment horizontal="left" vertical="center" wrapText="1"/>
    </xf>
    <xf numFmtId="0" fontId="23" fillId="0" borderId="24" xfId="57" applyFont="1" applyBorder="1" applyAlignment="1">
      <alignment horizontal="left" vertical="center" wrapText="1"/>
    </xf>
    <xf numFmtId="0" fontId="23" fillId="0" borderId="25" xfId="57" applyFont="1" applyBorder="1" applyAlignment="1">
      <alignment horizontal="left" vertical="center" wrapText="1"/>
    </xf>
    <xf numFmtId="0" fontId="23" fillId="0" borderId="32" xfId="57" applyFont="1" applyBorder="1" applyAlignment="1">
      <alignment horizontal="left" vertical="center" wrapText="1"/>
    </xf>
    <xf numFmtId="0" fontId="23" fillId="0" borderId="33" xfId="57" applyFont="1" applyBorder="1" applyAlignment="1">
      <alignment horizontal="left" vertical="center" wrapText="1"/>
    </xf>
    <xf numFmtId="0" fontId="23" fillId="0" borderId="5" xfId="57" applyFont="1" applyBorder="1" applyAlignment="1">
      <alignment horizontal="left" vertical="center" wrapText="1"/>
    </xf>
    <xf numFmtId="16" fontId="24" fillId="0" borderId="8" xfId="2" applyNumberFormat="1" applyFont="1" applyBorder="1" applyAlignment="1">
      <alignment horizontal="center" vertical="center" textRotation="90" wrapText="1"/>
    </xf>
    <xf numFmtId="16" fontId="24" fillId="0" borderId="9" xfId="2" applyNumberFormat="1" applyFont="1" applyBorder="1" applyAlignment="1">
      <alignment horizontal="center" vertical="center" textRotation="90" wrapText="1"/>
    </xf>
    <xf numFmtId="16" fontId="24" fillId="0" borderId="10" xfId="2" applyNumberFormat="1" applyFont="1" applyBorder="1" applyAlignment="1">
      <alignment horizontal="center" vertical="center" textRotation="90" wrapText="1"/>
    </xf>
    <xf numFmtId="16" fontId="24" fillId="0" borderId="11" xfId="2" applyNumberFormat="1" applyFont="1" applyBorder="1" applyAlignment="1">
      <alignment horizontal="center" vertical="center" textRotation="90" wrapText="1"/>
    </xf>
    <xf numFmtId="16" fontId="24" fillId="0" borderId="0" xfId="2" applyNumberFormat="1" applyFont="1" applyAlignment="1">
      <alignment horizontal="center" vertical="center" textRotation="90" wrapText="1"/>
    </xf>
    <xf numFmtId="16" fontId="24" fillId="0" borderId="12" xfId="2" applyNumberFormat="1" applyFont="1" applyBorder="1" applyAlignment="1">
      <alignment horizontal="center" vertical="center" textRotation="90" wrapText="1"/>
    </xf>
    <xf numFmtId="16" fontId="24" fillId="0" borderId="13" xfId="2" applyNumberFormat="1" applyFont="1" applyBorder="1" applyAlignment="1">
      <alignment horizontal="center" vertical="center" textRotation="90" wrapText="1"/>
    </xf>
    <xf numFmtId="16" fontId="24" fillId="0" borderId="14" xfId="2" applyNumberFormat="1" applyFont="1" applyBorder="1" applyAlignment="1">
      <alignment horizontal="center" vertical="center" textRotation="90" wrapText="1"/>
    </xf>
    <xf numFmtId="16" fontId="24" fillId="0" borderId="15" xfId="2" applyNumberFormat="1" applyFont="1" applyBorder="1" applyAlignment="1">
      <alignment horizontal="center" vertical="center" textRotation="90" wrapText="1"/>
    </xf>
    <xf numFmtId="0" fontId="26" fillId="0" borderId="1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12" xfId="0" applyFont="1" applyBorder="1" applyAlignment="1">
      <alignment horizontal="center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10" fillId="5" borderId="23" xfId="211" applyFont="1" applyFill="1" applyBorder="1" applyAlignment="1">
      <alignment horizontal="left" vertical="top" wrapText="1"/>
    </xf>
    <xf numFmtId="0" fontId="10" fillId="5" borderId="24" xfId="211" applyFont="1" applyFill="1" applyBorder="1" applyAlignment="1">
      <alignment horizontal="left" vertical="top" wrapText="1"/>
    </xf>
    <xf numFmtId="0" fontId="10" fillId="5" borderId="25" xfId="21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left" vertical="center" wrapText="1"/>
    </xf>
    <xf numFmtId="0" fontId="10" fillId="0" borderId="24" xfId="57" applyFont="1" applyFill="1" applyBorder="1" applyAlignment="1">
      <alignment horizontal="left" vertical="center" wrapText="1"/>
    </xf>
    <xf numFmtId="0" fontId="10" fillId="0" borderId="25" xfId="57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1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24" fillId="0" borderId="28" xfId="57" applyFont="1" applyBorder="1" applyAlignment="1">
      <alignment horizontal="center" vertical="center" wrapText="1"/>
    </xf>
    <xf numFmtId="0" fontId="24" fillId="0" borderId="29" xfId="57" applyFont="1" applyBorder="1" applyAlignment="1">
      <alignment horizontal="center" vertical="center" wrapText="1"/>
    </xf>
    <xf numFmtId="0" fontId="24" fillId="0" borderId="30" xfId="57" applyFont="1" applyBorder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24" fillId="0" borderId="27" xfId="2" applyFont="1" applyBorder="1" applyAlignment="1">
      <alignment horizontal="center" vertical="center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23" fillId="0" borderId="8" xfId="57" applyFont="1" applyBorder="1" applyAlignment="1">
      <alignment horizontal="left" vertical="center" wrapText="1"/>
    </xf>
    <xf numFmtId="0" fontId="23" fillId="0" borderId="9" xfId="57" applyFont="1" applyBorder="1" applyAlignment="1">
      <alignment horizontal="left" vertical="center" wrapText="1"/>
    </xf>
    <xf numFmtId="0" fontId="23" fillId="0" borderId="10" xfId="57" applyFont="1" applyBorder="1" applyAlignment="1">
      <alignment horizontal="left" vertical="center" wrapText="1"/>
    </xf>
    <xf numFmtId="0" fontId="10" fillId="5" borderId="23" xfId="57" applyFont="1" applyFill="1" applyBorder="1" applyAlignment="1">
      <alignment horizontal="left" vertical="center" wrapText="1"/>
    </xf>
    <xf numFmtId="0" fontId="10" fillId="5" borderId="24" xfId="57" applyFont="1" applyFill="1" applyBorder="1" applyAlignment="1">
      <alignment horizontal="left" vertical="center" wrapText="1"/>
    </xf>
    <xf numFmtId="0" fontId="10" fillId="5" borderId="25" xfId="57" applyFont="1" applyFill="1" applyBorder="1" applyAlignment="1">
      <alignment horizontal="left" vertical="center" wrapText="1"/>
    </xf>
    <xf numFmtId="0" fontId="10" fillId="5" borderId="34" xfId="211" applyFont="1" applyFill="1" applyBorder="1" applyAlignment="1">
      <alignment horizontal="center" vertical="top" wrapText="1"/>
    </xf>
    <xf numFmtId="0" fontId="10" fillId="5" borderId="16" xfId="211" applyFont="1" applyFill="1" applyBorder="1" applyAlignment="1">
      <alignment horizontal="center" vertical="top" wrapText="1"/>
    </xf>
    <xf numFmtId="0" fontId="10" fillId="5" borderId="22" xfId="211" applyFont="1" applyFill="1" applyBorder="1" applyAlignment="1">
      <alignment horizontal="center" vertical="top" wrapText="1"/>
    </xf>
    <xf numFmtId="166" fontId="10" fillId="5" borderId="37" xfId="211" applyNumberFormat="1" applyFont="1" applyFill="1" applyBorder="1" applyAlignment="1">
      <alignment horizontal="center" vertical="top"/>
    </xf>
    <xf numFmtId="166" fontId="10" fillId="5" borderId="3" xfId="211" applyNumberFormat="1" applyFont="1" applyFill="1" applyBorder="1" applyAlignment="1">
      <alignment horizontal="center" vertical="top"/>
    </xf>
    <xf numFmtId="166" fontId="10" fillId="5" borderId="20" xfId="211" applyNumberFormat="1" applyFont="1" applyFill="1" applyBorder="1" applyAlignment="1">
      <alignment horizontal="center" vertical="top"/>
    </xf>
    <xf numFmtId="0" fontId="10" fillId="0" borderId="22" xfId="2" applyFont="1" applyBorder="1" applyAlignment="1">
      <alignment horizontal="left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3" fillId="0" borderId="8" xfId="57" applyFont="1" applyFill="1" applyBorder="1" applyAlignment="1">
      <alignment horizontal="left" vertical="center" wrapText="1"/>
    </xf>
    <xf numFmtId="0" fontId="23" fillId="0" borderId="9" xfId="57" applyFont="1" applyFill="1" applyBorder="1" applyAlignment="1">
      <alignment horizontal="left" vertical="center" wrapText="1"/>
    </xf>
    <xf numFmtId="0" fontId="23" fillId="0" borderId="10" xfId="57" applyFont="1" applyFill="1" applyBorder="1" applyAlignment="1">
      <alignment horizontal="left" vertical="center" wrapText="1"/>
    </xf>
    <xf numFmtId="166" fontId="23" fillId="5" borderId="37" xfId="211" applyNumberFormat="1" applyFont="1" applyFill="1" applyBorder="1" applyAlignment="1">
      <alignment horizontal="center" vertical="top"/>
    </xf>
    <xf numFmtId="166" fontId="23" fillId="5" borderId="3" xfId="211" applyNumberFormat="1" applyFont="1" applyFill="1" applyBorder="1" applyAlignment="1">
      <alignment horizontal="center" vertical="top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left" vertical="top" wrapText="1"/>
    </xf>
    <xf numFmtId="166" fontId="6" fillId="0" borderId="3" xfId="2" applyNumberFormat="1" applyFont="1" applyBorder="1" applyAlignment="1">
      <alignment horizontal="left" vertical="top" wrapText="1"/>
    </xf>
    <xf numFmtId="166" fontId="6" fillId="0" borderId="4" xfId="2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</cellXfs>
  <cellStyles count="698">
    <cellStyle name="xl75" xfId="405"/>
    <cellStyle name="Обычный" xfId="0" builtinId="0"/>
    <cellStyle name="Обычный 2" xfId="1"/>
    <cellStyle name="Обычный 2 2" xfId="2"/>
    <cellStyle name="Обычный 2 2 10" xfId="3"/>
    <cellStyle name="Обычный 2 2 10 2" xfId="211"/>
    <cellStyle name="Обычный 2 2 10 3" xfId="308"/>
    <cellStyle name="Обычный 2 2 10 4" xfId="407"/>
    <cellStyle name="Обычный 2 2 10 5" xfId="504"/>
    <cellStyle name="Обычный 2 2 10 6" xfId="601"/>
    <cellStyle name="Обычный 2 2 10 7" xfId="114"/>
    <cellStyle name="Обычный 2 2 11" xfId="4"/>
    <cellStyle name="Обычный 2 2 11 2" xfId="212"/>
    <cellStyle name="Обычный 2 2 11 3" xfId="309"/>
    <cellStyle name="Обычный 2 2 11 4" xfId="408"/>
    <cellStyle name="Обычный 2 2 11 5" xfId="505"/>
    <cellStyle name="Обычный 2 2 11 6" xfId="602"/>
    <cellStyle name="Обычный 2 2 11 7" xfId="115"/>
    <cellStyle name="Обычный 2 2 12" xfId="210"/>
    <cellStyle name="Обычный 2 2 13" xfId="307"/>
    <cellStyle name="Обычный 2 2 14" xfId="404"/>
    <cellStyle name="Обычный 2 2 15" xfId="406"/>
    <cellStyle name="Обычный 2 2 16" xfId="503"/>
    <cellStyle name="Обычный 2 2 17" xfId="600"/>
    <cellStyle name="Обычный 2 2 18" xfId="113"/>
    <cellStyle name="Обычный 2 2 2" xfId="5"/>
    <cellStyle name="Обычный 2 2 2 10" xfId="409"/>
    <cellStyle name="Обычный 2 2 2 11" xfId="506"/>
    <cellStyle name="Обычный 2 2 2 12" xfId="603"/>
    <cellStyle name="Обычный 2 2 2 13" xfId="116"/>
    <cellStyle name="Обычный 2 2 2 2" xfId="6"/>
    <cellStyle name="Обычный 2 2 2 2 10" xfId="507"/>
    <cellStyle name="Обычный 2 2 2 2 11" xfId="604"/>
    <cellStyle name="Обычный 2 2 2 2 12" xfId="117"/>
    <cellStyle name="Обычный 2 2 2 2 2" xfId="7"/>
    <cellStyle name="Обычный 2 2 2 2 2 2" xfId="215"/>
    <cellStyle name="Обычный 2 2 2 2 2 3" xfId="312"/>
    <cellStyle name="Обычный 2 2 2 2 2 4" xfId="411"/>
    <cellStyle name="Обычный 2 2 2 2 2 5" xfId="508"/>
    <cellStyle name="Обычный 2 2 2 2 2 6" xfId="605"/>
    <cellStyle name="Обычный 2 2 2 2 2 7" xfId="118"/>
    <cellStyle name="Обычный 2 2 2 2 3" xfId="8"/>
    <cellStyle name="Обычный 2 2 2 2 3 2" xfId="216"/>
    <cellStyle name="Обычный 2 2 2 2 3 3" xfId="313"/>
    <cellStyle name="Обычный 2 2 2 2 3 4" xfId="412"/>
    <cellStyle name="Обычный 2 2 2 2 3 5" xfId="509"/>
    <cellStyle name="Обычный 2 2 2 2 3 6" xfId="606"/>
    <cellStyle name="Обычный 2 2 2 2 3 7" xfId="119"/>
    <cellStyle name="Обычный 2 2 2 2 4" xfId="9"/>
    <cellStyle name="Обычный 2 2 2 2 4 2" xfId="217"/>
    <cellStyle name="Обычный 2 2 2 2 4 3" xfId="314"/>
    <cellStyle name="Обычный 2 2 2 2 4 4" xfId="413"/>
    <cellStyle name="Обычный 2 2 2 2 4 5" xfId="510"/>
    <cellStyle name="Обычный 2 2 2 2 4 6" xfId="607"/>
    <cellStyle name="Обычный 2 2 2 2 4 7" xfId="120"/>
    <cellStyle name="Обычный 2 2 2 2 5" xfId="10"/>
    <cellStyle name="Обычный 2 2 2 2 5 2" xfId="218"/>
    <cellStyle name="Обычный 2 2 2 2 5 3" xfId="315"/>
    <cellStyle name="Обычный 2 2 2 2 5 4" xfId="414"/>
    <cellStyle name="Обычный 2 2 2 2 5 5" xfId="511"/>
    <cellStyle name="Обычный 2 2 2 2 5 6" xfId="608"/>
    <cellStyle name="Обычный 2 2 2 2 5 7" xfId="121"/>
    <cellStyle name="Обычный 2 2 2 2 6" xfId="11"/>
    <cellStyle name="Обычный 2 2 2 2 6 2" xfId="219"/>
    <cellStyle name="Обычный 2 2 2 2 6 3" xfId="316"/>
    <cellStyle name="Обычный 2 2 2 2 6 4" xfId="415"/>
    <cellStyle name="Обычный 2 2 2 2 6 5" xfId="512"/>
    <cellStyle name="Обычный 2 2 2 2 6 6" xfId="609"/>
    <cellStyle name="Обычный 2 2 2 2 6 7" xfId="122"/>
    <cellStyle name="Обычный 2 2 2 2 7" xfId="214"/>
    <cellStyle name="Обычный 2 2 2 2 8" xfId="311"/>
    <cellStyle name="Обычный 2 2 2 2 9" xfId="410"/>
    <cellStyle name="Обычный 2 2 2 3" xfId="12"/>
    <cellStyle name="Обычный 2 2 2 3 2" xfId="220"/>
    <cellStyle name="Обычный 2 2 2 3 3" xfId="317"/>
    <cellStyle name="Обычный 2 2 2 3 4" xfId="416"/>
    <cellStyle name="Обычный 2 2 2 3 5" xfId="513"/>
    <cellStyle name="Обычный 2 2 2 3 6" xfId="610"/>
    <cellStyle name="Обычный 2 2 2 3 7" xfId="123"/>
    <cellStyle name="Обычный 2 2 2 4" xfId="13"/>
    <cellStyle name="Обычный 2 2 2 4 2" xfId="221"/>
    <cellStyle name="Обычный 2 2 2 4 3" xfId="318"/>
    <cellStyle name="Обычный 2 2 2 4 4" xfId="417"/>
    <cellStyle name="Обычный 2 2 2 4 5" xfId="514"/>
    <cellStyle name="Обычный 2 2 2 4 6" xfId="611"/>
    <cellStyle name="Обычный 2 2 2 4 7" xfId="124"/>
    <cellStyle name="Обычный 2 2 2 5" xfId="14"/>
    <cellStyle name="Обычный 2 2 2 5 2" xfId="222"/>
    <cellStyle name="Обычный 2 2 2 5 3" xfId="319"/>
    <cellStyle name="Обычный 2 2 2 5 4" xfId="418"/>
    <cellStyle name="Обычный 2 2 2 5 5" xfId="515"/>
    <cellStyle name="Обычный 2 2 2 5 6" xfId="612"/>
    <cellStyle name="Обычный 2 2 2 5 7" xfId="125"/>
    <cellStyle name="Обычный 2 2 2 6" xfId="15"/>
    <cellStyle name="Обычный 2 2 2 6 2" xfId="223"/>
    <cellStyle name="Обычный 2 2 2 6 3" xfId="320"/>
    <cellStyle name="Обычный 2 2 2 6 4" xfId="419"/>
    <cellStyle name="Обычный 2 2 2 6 5" xfId="516"/>
    <cellStyle name="Обычный 2 2 2 6 6" xfId="613"/>
    <cellStyle name="Обычный 2 2 2 6 7" xfId="126"/>
    <cellStyle name="Обычный 2 2 2 7" xfId="16"/>
    <cellStyle name="Обычный 2 2 2 7 2" xfId="224"/>
    <cellStyle name="Обычный 2 2 2 7 3" xfId="321"/>
    <cellStyle name="Обычный 2 2 2 7 4" xfId="420"/>
    <cellStyle name="Обычный 2 2 2 7 5" xfId="517"/>
    <cellStyle name="Обычный 2 2 2 7 6" xfId="614"/>
    <cellStyle name="Обычный 2 2 2 7 7" xfId="127"/>
    <cellStyle name="Обычный 2 2 2 8" xfId="213"/>
    <cellStyle name="Обычный 2 2 2 9" xfId="310"/>
    <cellStyle name="Обычный 2 2 3" xfId="17"/>
    <cellStyle name="Обычный 2 2 3 10" xfId="421"/>
    <cellStyle name="Обычный 2 2 3 11" xfId="518"/>
    <cellStyle name="Обычный 2 2 3 12" xfId="615"/>
    <cellStyle name="Обычный 2 2 3 13" xfId="128"/>
    <cellStyle name="Обычный 2 2 3 2" xfId="18"/>
    <cellStyle name="Обычный 2 2 3 2 10" xfId="519"/>
    <cellStyle name="Обычный 2 2 3 2 11" xfId="616"/>
    <cellStyle name="Обычный 2 2 3 2 12" xfId="129"/>
    <cellStyle name="Обычный 2 2 3 2 2" xfId="19"/>
    <cellStyle name="Обычный 2 2 3 2 2 2" xfId="227"/>
    <cellStyle name="Обычный 2 2 3 2 2 3" xfId="324"/>
    <cellStyle name="Обычный 2 2 3 2 2 4" xfId="423"/>
    <cellStyle name="Обычный 2 2 3 2 2 5" xfId="520"/>
    <cellStyle name="Обычный 2 2 3 2 2 6" xfId="617"/>
    <cellStyle name="Обычный 2 2 3 2 2 7" xfId="130"/>
    <cellStyle name="Обычный 2 2 3 2 3" xfId="20"/>
    <cellStyle name="Обычный 2 2 3 2 3 2" xfId="228"/>
    <cellStyle name="Обычный 2 2 3 2 3 3" xfId="325"/>
    <cellStyle name="Обычный 2 2 3 2 3 4" xfId="424"/>
    <cellStyle name="Обычный 2 2 3 2 3 5" xfId="521"/>
    <cellStyle name="Обычный 2 2 3 2 3 6" xfId="618"/>
    <cellStyle name="Обычный 2 2 3 2 3 7" xfId="131"/>
    <cellStyle name="Обычный 2 2 3 2 4" xfId="21"/>
    <cellStyle name="Обычный 2 2 3 2 4 2" xfId="229"/>
    <cellStyle name="Обычный 2 2 3 2 4 3" xfId="326"/>
    <cellStyle name="Обычный 2 2 3 2 4 4" xfId="425"/>
    <cellStyle name="Обычный 2 2 3 2 4 5" xfId="522"/>
    <cellStyle name="Обычный 2 2 3 2 4 6" xfId="619"/>
    <cellStyle name="Обычный 2 2 3 2 4 7" xfId="132"/>
    <cellStyle name="Обычный 2 2 3 2 5" xfId="22"/>
    <cellStyle name="Обычный 2 2 3 2 5 2" xfId="230"/>
    <cellStyle name="Обычный 2 2 3 2 5 3" xfId="327"/>
    <cellStyle name="Обычный 2 2 3 2 5 4" xfId="426"/>
    <cellStyle name="Обычный 2 2 3 2 5 5" xfId="523"/>
    <cellStyle name="Обычный 2 2 3 2 5 6" xfId="620"/>
    <cellStyle name="Обычный 2 2 3 2 5 7" xfId="133"/>
    <cellStyle name="Обычный 2 2 3 2 6" xfId="23"/>
    <cellStyle name="Обычный 2 2 3 2 6 2" xfId="231"/>
    <cellStyle name="Обычный 2 2 3 2 6 3" xfId="328"/>
    <cellStyle name="Обычный 2 2 3 2 6 4" xfId="427"/>
    <cellStyle name="Обычный 2 2 3 2 6 5" xfId="524"/>
    <cellStyle name="Обычный 2 2 3 2 6 6" xfId="621"/>
    <cellStyle name="Обычный 2 2 3 2 6 7" xfId="134"/>
    <cellStyle name="Обычный 2 2 3 2 7" xfId="226"/>
    <cellStyle name="Обычный 2 2 3 2 8" xfId="323"/>
    <cellStyle name="Обычный 2 2 3 2 9" xfId="422"/>
    <cellStyle name="Обычный 2 2 3 3" xfId="24"/>
    <cellStyle name="Обычный 2 2 3 3 2" xfId="232"/>
    <cellStyle name="Обычный 2 2 3 3 3" xfId="329"/>
    <cellStyle name="Обычный 2 2 3 3 4" xfId="428"/>
    <cellStyle name="Обычный 2 2 3 3 5" xfId="525"/>
    <cellStyle name="Обычный 2 2 3 3 6" xfId="622"/>
    <cellStyle name="Обычный 2 2 3 3 7" xfId="135"/>
    <cellStyle name="Обычный 2 2 3 4" xfId="25"/>
    <cellStyle name="Обычный 2 2 3 4 2" xfId="233"/>
    <cellStyle name="Обычный 2 2 3 4 3" xfId="330"/>
    <cellStyle name="Обычный 2 2 3 4 4" xfId="429"/>
    <cellStyle name="Обычный 2 2 3 4 5" xfId="526"/>
    <cellStyle name="Обычный 2 2 3 4 6" xfId="623"/>
    <cellStyle name="Обычный 2 2 3 4 7" xfId="136"/>
    <cellStyle name="Обычный 2 2 3 5" xfId="26"/>
    <cellStyle name="Обычный 2 2 3 5 2" xfId="234"/>
    <cellStyle name="Обычный 2 2 3 5 3" xfId="331"/>
    <cellStyle name="Обычный 2 2 3 5 4" xfId="430"/>
    <cellStyle name="Обычный 2 2 3 5 5" xfId="527"/>
    <cellStyle name="Обычный 2 2 3 5 6" xfId="624"/>
    <cellStyle name="Обычный 2 2 3 5 7" xfId="137"/>
    <cellStyle name="Обычный 2 2 3 6" xfId="27"/>
    <cellStyle name="Обычный 2 2 3 6 2" xfId="235"/>
    <cellStyle name="Обычный 2 2 3 6 3" xfId="332"/>
    <cellStyle name="Обычный 2 2 3 6 4" xfId="431"/>
    <cellStyle name="Обычный 2 2 3 6 5" xfId="528"/>
    <cellStyle name="Обычный 2 2 3 6 6" xfId="625"/>
    <cellStyle name="Обычный 2 2 3 6 7" xfId="138"/>
    <cellStyle name="Обычный 2 2 3 7" xfId="28"/>
    <cellStyle name="Обычный 2 2 3 7 2" xfId="236"/>
    <cellStyle name="Обычный 2 2 3 7 3" xfId="333"/>
    <cellStyle name="Обычный 2 2 3 7 4" xfId="432"/>
    <cellStyle name="Обычный 2 2 3 7 5" xfId="529"/>
    <cellStyle name="Обычный 2 2 3 7 6" xfId="626"/>
    <cellStyle name="Обычный 2 2 3 7 7" xfId="139"/>
    <cellStyle name="Обычный 2 2 3 8" xfId="225"/>
    <cellStyle name="Обычный 2 2 3 9" xfId="322"/>
    <cellStyle name="Обычный 2 2 4" xfId="29"/>
    <cellStyle name="Обычный 2 2 4 10" xfId="433"/>
    <cellStyle name="Обычный 2 2 4 11" xfId="530"/>
    <cellStyle name="Обычный 2 2 4 12" xfId="627"/>
    <cellStyle name="Обычный 2 2 4 13" xfId="140"/>
    <cellStyle name="Обычный 2 2 4 2" xfId="30"/>
    <cellStyle name="Обычный 2 2 4 2 10" xfId="531"/>
    <cellStyle name="Обычный 2 2 4 2 11" xfId="628"/>
    <cellStyle name="Обычный 2 2 4 2 12" xfId="141"/>
    <cellStyle name="Обычный 2 2 4 2 2" xfId="31"/>
    <cellStyle name="Обычный 2 2 4 2 2 2" xfId="239"/>
    <cellStyle name="Обычный 2 2 4 2 2 3" xfId="336"/>
    <cellStyle name="Обычный 2 2 4 2 2 4" xfId="435"/>
    <cellStyle name="Обычный 2 2 4 2 2 5" xfId="532"/>
    <cellStyle name="Обычный 2 2 4 2 2 6" xfId="629"/>
    <cellStyle name="Обычный 2 2 4 2 2 7" xfId="142"/>
    <cellStyle name="Обычный 2 2 4 2 3" xfId="32"/>
    <cellStyle name="Обычный 2 2 4 2 3 2" xfId="240"/>
    <cellStyle name="Обычный 2 2 4 2 3 3" xfId="337"/>
    <cellStyle name="Обычный 2 2 4 2 3 4" xfId="436"/>
    <cellStyle name="Обычный 2 2 4 2 3 5" xfId="533"/>
    <cellStyle name="Обычный 2 2 4 2 3 6" xfId="630"/>
    <cellStyle name="Обычный 2 2 4 2 3 7" xfId="143"/>
    <cellStyle name="Обычный 2 2 4 2 4" xfId="33"/>
    <cellStyle name="Обычный 2 2 4 2 4 2" xfId="241"/>
    <cellStyle name="Обычный 2 2 4 2 4 3" xfId="338"/>
    <cellStyle name="Обычный 2 2 4 2 4 4" xfId="437"/>
    <cellStyle name="Обычный 2 2 4 2 4 5" xfId="534"/>
    <cellStyle name="Обычный 2 2 4 2 4 6" xfId="631"/>
    <cellStyle name="Обычный 2 2 4 2 4 7" xfId="144"/>
    <cellStyle name="Обычный 2 2 4 2 5" xfId="34"/>
    <cellStyle name="Обычный 2 2 4 2 5 2" xfId="242"/>
    <cellStyle name="Обычный 2 2 4 2 5 3" xfId="339"/>
    <cellStyle name="Обычный 2 2 4 2 5 4" xfId="438"/>
    <cellStyle name="Обычный 2 2 4 2 5 5" xfId="535"/>
    <cellStyle name="Обычный 2 2 4 2 5 6" xfId="632"/>
    <cellStyle name="Обычный 2 2 4 2 5 7" xfId="145"/>
    <cellStyle name="Обычный 2 2 4 2 6" xfId="35"/>
    <cellStyle name="Обычный 2 2 4 2 6 2" xfId="243"/>
    <cellStyle name="Обычный 2 2 4 2 6 3" xfId="340"/>
    <cellStyle name="Обычный 2 2 4 2 6 4" xfId="439"/>
    <cellStyle name="Обычный 2 2 4 2 6 5" xfId="536"/>
    <cellStyle name="Обычный 2 2 4 2 6 6" xfId="633"/>
    <cellStyle name="Обычный 2 2 4 2 6 7" xfId="146"/>
    <cellStyle name="Обычный 2 2 4 2 7" xfId="238"/>
    <cellStyle name="Обычный 2 2 4 2 8" xfId="335"/>
    <cellStyle name="Обычный 2 2 4 2 9" xfId="434"/>
    <cellStyle name="Обычный 2 2 4 3" xfId="36"/>
    <cellStyle name="Обычный 2 2 4 3 2" xfId="244"/>
    <cellStyle name="Обычный 2 2 4 3 3" xfId="341"/>
    <cellStyle name="Обычный 2 2 4 3 4" xfId="440"/>
    <cellStyle name="Обычный 2 2 4 3 5" xfId="537"/>
    <cellStyle name="Обычный 2 2 4 3 6" xfId="634"/>
    <cellStyle name="Обычный 2 2 4 3 7" xfId="147"/>
    <cellStyle name="Обычный 2 2 4 4" xfId="37"/>
    <cellStyle name="Обычный 2 2 4 4 2" xfId="245"/>
    <cellStyle name="Обычный 2 2 4 4 3" xfId="342"/>
    <cellStyle name="Обычный 2 2 4 4 4" xfId="441"/>
    <cellStyle name="Обычный 2 2 4 4 5" xfId="538"/>
    <cellStyle name="Обычный 2 2 4 4 6" xfId="635"/>
    <cellStyle name="Обычный 2 2 4 4 7" xfId="148"/>
    <cellStyle name="Обычный 2 2 4 5" xfId="38"/>
    <cellStyle name="Обычный 2 2 4 5 2" xfId="246"/>
    <cellStyle name="Обычный 2 2 4 5 3" xfId="343"/>
    <cellStyle name="Обычный 2 2 4 5 4" xfId="442"/>
    <cellStyle name="Обычный 2 2 4 5 5" xfId="539"/>
    <cellStyle name="Обычный 2 2 4 5 6" xfId="636"/>
    <cellStyle name="Обычный 2 2 4 5 7" xfId="149"/>
    <cellStyle name="Обычный 2 2 4 6" xfId="39"/>
    <cellStyle name="Обычный 2 2 4 6 2" xfId="247"/>
    <cellStyle name="Обычный 2 2 4 6 3" xfId="344"/>
    <cellStyle name="Обычный 2 2 4 6 4" xfId="443"/>
    <cellStyle name="Обычный 2 2 4 6 5" xfId="540"/>
    <cellStyle name="Обычный 2 2 4 6 6" xfId="637"/>
    <cellStyle name="Обычный 2 2 4 6 7" xfId="150"/>
    <cellStyle name="Обычный 2 2 4 7" xfId="40"/>
    <cellStyle name="Обычный 2 2 4 7 2" xfId="248"/>
    <cellStyle name="Обычный 2 2 4 7 3" xfId="345"/>
    <cellStyle name="Обычный 2 2 4 7 4" xfId="444"/>
    <cellStyle name="Обычный 2 2 4 7 5" xfId="541"/>
    <cellStyle name="Обычный 2 2 4 7 6" xfId="638"/>
    <cellStyle name="Обычный 2 2 4 7 7" xfId="151"/>
    <cellStyle name="Обычный 2 2 4 8" xfId="237"/>
    <cellStyle name="Обычный 2 2 4 9" xfId="334"/>
    <cellStyle name="Обычный 2 2 5" xfId="41"/>
    <cellStyle name="Обычный 2 2 5 10" xfId="542"/>
    <cellStyle name="Обычный 2 2 5 11" xfId="639"/>
    <cellStyle name="Обычный 2 2 5 12" xfId="152"/>
    <cellStyle name="Обычный 2 2 5 2" xfId="42"/>
    <cellStyle name="Обычный 2 2 5 2 2" xfId="250"/>
    <cellStyle name="Обычный 2 2 5 2 3" xfId="347"/>
    <cellStyle name="Обычный 2 2 5 2 4" xfId="446"/>
    <cellStyle name="Обычный 2 2 5 2 5" xfId="543"/>
    <cellStyle name="Обычный 2 2 5 2 6" xfId="640"/>
    <cellStyle name="Обычный 2 2 5 2 7" xfId="153"/>
    <cellStyle name="Обычный 2 2 5 3" xfId="43"/>
    <cellStyle name="Обычный 2 2 5 3 2" xfId="251"/>
    <cellStyle name="Обычный 2 2 5 3 3" xfId="348"/>
    <cellStyle name="Обычный 2 2 5 3 4" xfId="447"/>
    <cellStyle name="Обычный 2 2 5 3 5" xfId="544"/>
    <cellStyle name="Обычный 2 2 5 3 6" xfId="641"/>
    <cellStyle name="Обычный 2 2 5 3 7" xfId="154"/>
    <cellStyle name="Обычный 2 2 5 4" xfId="44"/>
    <cellStyle name="Обычный 2 2 5 4 2" xfId="252"/>
    <cellStyle name="Обычный 2 2 5 4 3" xfId="349"/>
    <cellStyle name="Обычный 2 2 5 4 4" xfId="448"/>
    <cellStyle name="Обычный 2 2 5 4 5" xfId="545"/>
    <cellStyle name="Обычный 2 2 5 4 6" xfId="642"/>
    <cellStyle name="Обычный 2 2 5 4 7" xfId="155"/>
    <cellStyle name="Обычный 2 2 5 5" xfId="45"/>
    <cellStyle name="Обычный 2 2 5 5 2" xfId="253"/>
    <cellStyle name="Обычный 2 2 5 5 3" xfId="350"/>
    <cellStyle name="Обычный 2 2 5 5 4" xfId="449"/>
    <cellStyle name="Обычный 2 2 5 5 5" xfId="546"/>
    <cellStyle name="Обычный 2 2 5 5 6" xfId="643"/>
    <cellStyle name="Обычный 2 2 5 5 7" xfId="156"/>
    <cellStyle name="Обычный 2 2 5 6" xfId="46"/>
    <cellStyle name="Обычный 2 2 5 6 2" xfId="254"/>
    <cellStyle name="Обычный 2 2 5 6 3" xfId="351"/>
    <cellStyle name="Обычный 2 2 5 6 4" xfId="450"/>
    <cellStyle name="Обычный 2 2 5 6 5" xfId="547"/>
    <cellStyle name="Обычный 2 2 5 6 6" xfId="644"/>
    <cellStyle name="Обычный 2 2 5 6 7" xfId="157"/>
    <cellStyle name="Обычный 2 2 5 7" xfId="249"/>
    <cellStyle name="Обычный 2 2 5 8" xfId="346"/>
    <cellStyle name="Обычный 2 2 5 9" xfId="445"/>
    <cellStyle name="Обычный 2 2 6" xfId="47"/>
    <cellStyle name="Обычный 2 2 6 10" xfId="548"/>
    <cellStyle name="Обычный 2 2 6 11" xfId="645"/>
    <cellStyle name="Обычный 2 2 6 12" xfId="158"/>
    <cellStyle name="Обычный 2 2 6 2" xfId="48"/>
    <cellStyle name="Обычный 2 2 6 2 2" xfId="256"/>
    <cellStyle name="Обычный 2 2 6 2 3" xfId="353"/>
    <cellStyle name="Обычный 2 2 6 2 4" xfId="452"/>
    <cellStyle name="Обычный 2 2 6 2 5" xfId="549"/>
    <cellStyle name="Обычный 2 2 6 2 6" xfId="646"/>
    <cellStyle name="Обычный 2 2 6 2 7" xfId="159"/>
    <cellStyle name="Обычный 2 2 6 3" xfId="49"/>
    <cellStyle name="Обычный 2 2 6 3 2" xfId="257"/>
    <cellStyle name="Обычный 2 2 6 3 3" xfId="354"/>
    <cellStyle name="Обычный 2 2 6 3 4" xfId="453"/>
    <cellStyle name="Обычный 2 2 6 3 5" xfId="550"/>
    <cellStyle name="Обычный 2 2 6 3 6" xfId="647"/>
    <cellStyle name="Обычный 2 2 6 3 7" xfId="160"/>
    <cellStyle name="Обычный 2 2 6 4" xfId="50"/>
    <cellStyle name="Обычный 2 2 6 4 2" xfId="258"/>
    <cellStyle name="Обычный 2 2 6 4 3" xfId="355"/>
    <cellStyle name="Обычный 2 2 6 4 4" xfId="454"/>
    <cellStyle name="Обычный 2 2 6 4 5" xfId="551"/>
    <cellStyle name="Обычный 2 2 6 4 6" xfId="648"/>
    <cellStyle name="Обычный 2 2 6 4 7" xfId="161"/>
    <cellStyle name="Обычный 2 2 6 5" xfId="51"/>
    <cellStyle name="Обычный 2 2 6 5 2" xfId="259"/>
    <cellStyle name="Обычный 2 2 6 5 3" xfId="356"/>
    <cellStyle name="Обычный 2 2 6 5 4" xfId="455"/>
    <cellStyle name="Обычный 2 2 6 5 5" xfId="552"/>
    <cellStyle name="Обычный 2 2 6 5 6" xfId="649"/>
    <cellStyle name="Обычный 2 2 6 5 7" xfId="162"/>
    <cellStyle name="Обычный 2 2 6 6" xfId="52"/>
    <cellStyle name="Обычный 2 2 6 6 2" xfId="260"/>
    <cellStyle name="Обычный 2 2 6 6 3" xfId="357"/>
    <cellStyle name="Обычный 2 2 6 6 4" xfId="456"/>
    <cellStyle name="Обычный 2 2 6 6 5" xfId="553"/>
    <cellStyle name="Обычный 2 2 6 6 6" xfId="650"/>
    <cellStyle name="Обычный 2 2 6 6 7" xfId="163"/>
    <cellStyle name="Обычный 2 2 6 7" xfId="255"/>
    <cellStyle name="Обычный 2 2 6 8" xfId="352"/>
    <cellStyle name="Обычный 2 2 6 9" xfId="451"/>
    <cellStyle name="Обычный 2 2 7" xfId="53"/>
    <cellStyle name="Обычный 2 2 7 2" xfId="54"/>
    <cellStyle name="Обычный 2 2 7 2 2" xfId="262"/>
    <cellStyle name="Обычный 2 2 7 2 3" xfId="359"/>
    <cellStyle name="Обычный 2 2 7 2 4" xfId="458"/>
    <cellStyle name="Обычный 2 2 7 2 5" xfId="555"/>
    <cellStyle name="Обычный 2 2 7 2 6" xfId="652"/>
    <cellStyle name="Обычный 2 2 7 2 7" xfId="165"/>
    <cellStyle name="Обычный 2 2 7 3" xfId="261"/>
    <cellStyle name="Обычный 2 2 7 4" xfId="358"/>
    <cellStyle name="Обычный 2 2 7 5" xfId="457"/>
    <cellStyle name="Обычный 2 2 7 6" xfId="554"/>
    <cellStyle name="Обычный 2 2 7 7" xfId="651"/>
    <cellStyle name="Обычный 2 2 7 8" xfId="164"/>
    <cellStyle name="Обычный 2 2 8" xfId="55"/>
    <cellStyle name="Обычный 2 2 8 2" xfId="263"/>
    <cellStyle name="Обычный 2 2 8 3" xfId="360"/>
    <cellStyle name="Обычный 2 2 8 4" xfId="459"/>
    <cellStyle name="Обычный 2 2 8 5" xfId="556"/>
    <cellStyle name="Обычный 2 2 8 6" xfId="653"/>
    <cellStyle name="Обычный 2 2 8 7" xfId="166"/>
    <cellStyle name="Обычный 2 2 9" xfId="56"/>
    <cellStyle name="Обычный 2 2 9 2" xfId="264"/>
    <cellStyle name="Обычный 2 2 9 3" xfId="361"/>
    <cellStyle name="Обычный 2 2 9 4" xfId="460"/>
    <cellStyle name="Обычный 2 2 9 5" xfId="557"/>
    <cellStyle name="Обычный 2 2 9 6" xfId="654"/>
    <cellStyle name="Обычный 2 2 9 7" xfId="167"/>
    <cellStyle name="Обычный 2 2_30-ра" xfId="57"/>
    <cellStyle name="Обычный 3" xfId="58"/>
    <cellStyle name="Обычный 4" xfId="59"/>
    <cellStyle name="Обычный 4 10" xfId="60"/>
    <cellStyle name="Обычный 4 10 2" xfId="266"/>
    <cellStyle name="Обычный 4 10 3" xfId="363"/>
    <cellStyle name="Обычный 4 10 4" xfId="462"/>
    <cellStyle name="Обычный 4 10 5" xfId="559"/>
    <cellStyle name="Обычный 4 10 6" xfId="656"/>
    <cellStyle name="Обычный 4 10 7" xfId="169"/>
    <cellStyle name="Обычный 4 11" xfId="265"/>
    <cellStyle name="Обычный 4 12" xfId="362"/>
    <cellStyle name="Обычный 4 13" xfId="461"/>
    <cellStyle name="Обычный 4 14" xfId="558"/>
    <cellStyle name="Обычный 4 15" xfId="655"/>
    <cellStyle name="Обычный 4 16" xfId="168"/>
    <cellStyle name="Обычный 4 2" xfId="61"/>
    <cellStyle name="Обычный 4 2 10" xfId="463"/>
    <cellStyle name="Обычный 4 2 11" xfId="560"/>
    <cellStyle name="Обычный 4 2 12" xfId="657"/>
    <cellStyle name="Обычный 4 2 13" xfId="170"/>
    <cellStyle name="Обычный 4 2 2" xfId="62"/>
    <cellStyle name="Обычный 4 2 2 10" xfId="561"/>
    <cellStyle name="Обычный 4 2 2 11" xfId="658"/>
    <cellStyle name="Обычный 4 2 2 12" xfId="171"/>
    <cellStyle name="Обычный 4 2 2 2" xfId="63"/>
    <cellStyle name="Обычный 4 2 2 2 2" xfId="269"/>
    <cellStyle name="Обычный 4 2 2 2 3" xfId="366"/>
    <cellStyle name="Обычный 4 2 2 2 4" xfId="465"/>
    <cellStyle name="Обычный 4 2 2 2 5" xfId="562"/>
    <cellStyle name="Обычный 4 2 2 2 6" xfId="659"/>
    <cellStyle name="Обычный 4 2 2 2 7" xfId="172"/>
    <cellStyle name="Обычный 4 2 2 3" xfId="64"/>
    <cellStyle name="Обычный 4 2 2 3 2" xfId="270"/>
    <cellStyle name="Обычный 4 2 2 3 3" xfId="367"/>
    <cellStyle name="Обычный 4 2 2 3 4" xfId="466"/>
    <cellStyle name="Обычный 4 2 2 3 5" xfId="563"/>
    <cellStyle name="Обычный 4 2 2 3 6" xfId="660"/>
    <cellStyle name="Обычный 4 2 2 3 7" xfId="173"/>
    <cellStyle name="Обычный 4 2 2 4" xfId="65"/>
    <cellStyle name="Обычный 4 2 2 4 2" xfId="271"/>
    <cellStyle name="Обычный 4 2 2 4 3" xfId="368"/>
    <cellStyle name="Обычный 4 2 2 4 4" xfId="467"/>
    <cellStyle name="Обычный 4 2 2 4 5" xfId="564"/>
    <cellStyle name="Обычный 4 2 2 4 6" xfId="661"/>
    <cellStyle name="Обычный 4 2 2 4 7" xfId="174"/>
    <cellStyle name="Обычный 4 2 2 5" xfId="66"/>
    <cellStyle name="Обычный 4 2 2 5 2" xfId="272"/>
    <cellStyle name="Обычный 4 2 2 5 3" xfId="369"/>
    <cellStyle name="Обычный 4 2 2 5 4" xfId="468"/>
    <cellStyle name="Обычный 4 2 2 5 5" xfId="565"/>
    <cellStyle name="Обычный 4 2 2 5 6" xfId="662"/>
    <cellStyle name="Обычный 4 2 2 5 7" xfId="175"/>
    <cellStyle name="Обычный 4 2 2 6" xfId="67"/>
    <cellStyle name="Обычный 4 2 2 6 2" xfId="273"/>
    <cellStyle name="Обычный 4 2 2 6 3" xfId="370"/>
    <cellStyle name="Обычный 4 2 2 6 4" xfId="469"/>
    <cellStyle name="Обычный 4 2 2 6 5" xfId="566"/>
    <cellStyle name="Обычный 4 2 2 6 6" xfId="663"/>
    <cellStyle name="Обычный 4 2 2 6 7" xfId="176"/>
    <cellStyle name="Обычный 4 2 2 7" xfId="268"/>
    <cellStyle name="Обычный 4 2 2 8" xfId="365"/>
    <cellStyle name="Обычный 4 2 2 9" xfId="464"/>
    <cellStyle name="Обычный 4 2 3" xfId="68"/>
    <cellStyle name="Обычный 4 2 3 2" xfId="274"/>
    <cellStyle name="Обычный 4 2 3 3" xfId="371"/>
    <cellStyle name="Обычный 4 2 3 4" xfId="470"/>
    <cellStyle name="Обычный 4 2 3 5" xfId="567"/>
    <cellStyle name="Обычный 4 2 3 6" xfId="664"/>
    <cellStyle name="Обычный 4 2 3 7" xfId="177"/>
    <cellStyle name="Обычный 4 2 4" xfId="69"/>
    <cellStyle name="Обычный 4 2 4 2" xfId="275"/>
    <cellStyle name="Обычный 4 2 4 3" xfId="372"/>
    <cellStyle name="Обычный 4 2 4 4" xfId="471"/>
    <cellStyle name="Обычный 4 2 4 5" xfId="568"/>
    <cellStyle name="Обычный 4 2 4 6" xfId="665"/>
    <cellStyle name="Обычный 4 2 4 7" xfId="178"/>
    <cellStyle name="Обычный 4 2 5" xfId="70"/>
    <cellStyle name="Обычный 4 2 5 2" xfId="276"/>
    <cellStyle name="Обычный 4 2 5 3" xfId="373"/>
    <cellStyle name="Обычный 4 2 5 4" xfId="472"/>
    <cellStyle name="Обычный 4 2 5 5" xfId="569"/>
    <cellStyle name="Обычный 4 2 5 6" xfId="666"/>
    <cellStyle name="Обычный 4 2 5 7" xfId="179"/>
    <cellStyle name="Обычный 4 2 6" xfId="71"/>
    <cellStyle name="Обычный 4 2 6 2" xfId="277"/>
    <cellStyle name="Обычный 4 2 6 3" xfId="374"/>
    <cellStyle name="Обычный 4 2 6 4" xfId="473"/>
    <cellStyle name="Обычный 4 2 6 5" xfId="570"/>
    <cellStyle name="Обычный 4 2 6 6" xfId="667"/>
    <cellStyle name="Обычный 4 2 6 7" xfId="180"/>
    <cellStyle name="Обычный 4 2 7" xfId="72"/>
    <cellStyle name="Обычный 4 2 7 2" xfId="278"/>
    <cellStyle name="Обычный 4 2 7 3" xfId="375"/>
    <cellStyle name="Обычный 4 2 7 4" xfId="474"/>
    <cellStyle name="Обычный 4 2 7 5" xfId="571"/>
    <cellStyle name="Обычный 4 2 7 6" xfId="668"/>
    <cellStyle name="Обычный 4 2 7 7" xfId="181"/>
    <cellStyle name="Обычный 4 2 8" xfId="267"/>
    <cellStyle name="Обычный 4 2 9" xfId="364"/>
    <cellStyle name="Обычный 4 3" xfId="73"/>
    <cellStyle name="Обычный 4 3 10" xfId="475"/>
    <cellStyle name="Обычный 4 3 11" xfId="572"/>
    <cellStyle name="Обычный 4 3 12" xfId="669"/>
    <cellStyle name="Обычный 4 3 13" xfId="182"/>
    <cellStyle name="Обычный 4 3 2" xfId="74"/>
    <cellStyle name="Обычный 4 3 2 10" xfId="573"/>
    <cellStyle name="Обычный 4 3 2 11" xfId="670"/>
    <cellStyle name="Обычный 4 3 2 12" xfId="183"/>
    <cellStyle name="Обычный 4 3 2 2" xfId="75"/>
    <cellStyle name="Обычный 4 3 2 2 2" xfId="281"/>
    <cellStyle name="Обычный 4 3 2 2 3" xfId="378"/>
    <cellStyle name="Обычный 4 3 2 2 4" xfId="477"/>
    <cellStyle name="Обычный 4 3 2 2 5" xfId="574"/>
    <cellStyle name="Обычный 4 3 2 2 6" xfId="671"/>
    <cellStyle name="Обычный 4 3 2 2 7" xfId="184"/>
    <cellStyle name="Обычный 4 3 2 3" xfId="76"/>
    <cellStyle name="Обычный 4 3 2 3 2" xfId="282"/>
    <cellStyle name="Обычный 4 3 2 3 3" xfId="379"/>
    <cellStyle name="Обычный 4 3 2 3 4" xfId="478"/>
    <cellStyle name="Обычный 4 3 2 3 5" xfId="575"/>
    <cellStyle name="Обычный 4 3 2 3 6" xfId="672"/>
    <cellStyle name="Обычный 4 3 2 3 7" xfId="185"/>
    <cellStyle name="Обычный 4 3 2 4" xfId="77"/>
    <cellStyle name="Обычный 4 3 2 4 2" xfId="283"/>
    <cellStyle name="Обычный 4 3 2 4 3" xfId="380"/>
    <cellStyle name="Обычный 4 3 2 4 4" xfId="479"/>
    <cellStyle name="Обычный 4 3 2 4 5" xfId="576"/>
    <cellStyle name="Обычный 4 3 2 4 6" xfId="673"/>
    <cellStyle name="Обычный 4 3 2 4 7" xfId="186"/>
    <cellStyle name="Обычный 4 3 2 5" xfId="78"/>
    <cellStyle name="Обычный 4 3 2 5 2" xfId="284"/>
    <cellStyle name="Обычный 4 3 2 5 3" xfId="381"/>
    <cellStyle name="Обычный 4 3 2 5 4" xfId="480"/>
    <cellStyle name="Обычный 4 3 2 5 5" xfId="577"/>
    <cellStyle name="Обычный 4 3 2 5 6" xfId="674"/>
    <cellStyle name="Обычный 4 3 2 5 7" xfId="187"/>
    <cellStyle name="Обычный 4 3 2 6" xfId="79"/>
    <cellStyle name="Обычный 4 3 2 6 2" xfId="285"/>
    <cellStyle name="Обычный 4 3 2 6 3" xfId="382"/>
    <cellStyle name="Обычный 4 3 2 6 4" xfId="481"/>
    <cellStyle name="Обычный 4 3 2 6 5" xfId="578"/>
    <cellStyle name="Обычный 4 3 2 6 6" xfId="675"/>
    <cellStyle name="Обычный 4 3 2 6 7" xfId="188"/>
    <cellStyle name="Обычный 4 3 2 7" xfId="280"/>
    <cellStyle name="Обычный 4 3 2 8" xfId="377"/>
    <cellStyle name="Обычный 4 3 2 9" xfId="476"/>
    <cellStyle name="Обычный 4 3 3" xfId="80"/>
    <cellStyle name="Обычный 4 3 3 2" xfId="286"/>
    <cellStyle name="Обычный 4 3 3 3" xfId="383"/>
    <cellStyle name="Обычный 4 3 3 4" xfId="482"/>
    <cellStyle name="Обычный 4 3 3 5" xfId="579"/>
    <cellStyle name="Обычный 4 3 3 6" xfId="676"/>
    <cellStyle name="Обычный 4 3 3 7" xfId="189"/>
    <cellStyle name="Обычный 4 3 4" xfId="81"/>
    <cellStyle name="Обычный 4 3 4 2" xfId="287"/>
    <cellStyle name="Обычный 4 3 4 3" xfId="384"/>
    <cellStyle name="Обычный 4 3 4 4" xfId="483"/>
    <cellStyle name="Обычный 4 3 4 5" xfId="580"/>
    <cellStyle name="Обычный 4 3 4 6" xfId="677"/>
    <cellStyle name="Обычный 4 3 4 7" xfId="190"/>
    <cellStyle name="Обычный 4 3 5" xfId="82"/>
    <cellStyle name="Обычный 4 3 5 2" xfId="288"/>
    <cellStyle name="Обычный 4 3 5 3" xfId="385"/>
    <cellStyle name="Обычный 4 3 5 4" xfId="484"/>
    <cellStyle name="Обычный 4 3 5 5" xfId="581"/>
    <cellStyle name="Обычный 4 3 5 6" xfId="678"/>
    <cellStyle name="Обычный 4 3 5 7" xfId="191"/>
    <cellStyle name="Обычный 4 3 6" xfId="83"/>
    <cellStyle name="Обычный 4 3 6 2" xfId="289"/>
    <cellStyle name="Обычный 4 3 6 3" xfId="386"/>
    <cellStyle name="Обычный 4 3 6 4" xfId="485"/>
    <cellStyle name="Обычный 4 3 6 5" xfId="582"/>
    <cellStyle name="Обычный 4 3 6 6" xfId="679"/>
    <cellStyle name="Обычный 4 3 6 7" xfId="192"/>
    <cellStyle name="Обычный 4 3 7" xfId="84"/>
    <cellStyle name="Обычный 4 3 7 2" xfId="290"/>
    <cellStyle name="Обычный 4 3 7 3" xfId="387"/>
    <cellStyle name="Обычный 4 3 7 4" xfId="486"/>
    <cellStyle name="Обычный 4 3 7 5" xfId="583"/>
    <cellStyle name="Обычный 4 3 7 6" xfId="680"/>
    <cellStyle name="Обычный 4 3 7 7" xfId="193"/>
    <cellStyle name="Обычный 4 3 8" xfId="279"/>
    <cellStyle name="Обычный 4 3 9" xfId="376"/>
    <cellStyle name="Обычный 4 4" xfId="85"/>
    <cellStyle name="Обычный 4 4 10" xfId="584"/>
    <cellStyle name="Обычный 4 4 11" xfId="681"/>
    <cellStyle name="Обычный 4 4 12" xfId="194"/>
    <cellStyle name="Обычный 4 4 2" xfId="86"/>
    <cellStyle name="Обычный 4 4 2 2" xfId="292"/>
    <cellStyle name="Обычный 4 4 2 3" xfId="389"/>
    <cellStyle name="Обычный 4 4 2 4" xfId="488"/>
    <cellStyle name="Обычный 4 4 2 5" xfId="585"/>
    <cellStyle name="Обычный 4 4 2 6" xfId="682"/>
    <cellStyle name="Обычный 4 4 2 7" xfId="195"/>
    <cellStyle name="Обычный 4 4 3" xfId="87"/>
    <cellStyle name="Обычный 4 4 3 2" xfId="293"/>
    <cellStyle name="Обычный 4 4 3 3" xfId="390"/>
    <cellStyle name="Обычный 4 4 3 4" xfId="489"/>
    <cellStyle name="Обычный 4 4 3 5" xfId="586"/>
    <cellStyle name="Обычный 4 4 3 6" xfId="683"/>
    <cellStyle name="Обычный 4 4 3 7" xfId="196"/>
    <cellStyle name="Обычный 4 4 4" xfId="88"/>
    <cellStyle name="Обычный 4 4 4 2" xfId="294"/>
    <cellStyle name="Обычный 4 4 4 3" xfId="391"/>
    <cellStyle name="Обычный 4 4 4 4" xfId="490"/>
    <cellStyle name="Обычный 4 4 4 5" xfId="587"/>
    <cellStyle name="Обычный 4 4 4 6" xfId="684"/>
    <cellStyle name="Обычный 4 4 4 7" xfId="197"/>
    <cellStyle name="Обычный 4 4 5" xfId="89"/>
    <cellStyle name="Обычный 4 4 5 2" xfId="295"/>
    <cellStyle name="Обычный 4 4 5 3" xfId="392"/>
    <cellStyle name="Обычный 4 4 5 4" xfId="491"/>
    <cellStyle name="Обычный 4 4 5 5" xfId="588"/>
    <cellStyle name="Обычный 4 4 5 6" xfId="685"/>
    <cellStyle name="Обычный 4 4 5 7" xfId="198"/>
    <cellStyle name="Обычный 4 4 6" xfId="90"/>
    <cellStyle name="Обычный 4 4 6 2" xfId="296"/>
    <cellStyle name="Обычный 4 4 6 3" xfId="393"/>
    <cellStyle name="Обычный 4 4 6 4" xfId="492"/>
    <cellStyle name="Обычный 4 4 6 5" xfId="589"/>
    <cellStyle name="Обычный 4 4 6 6" xfId="686"/>
    <cellStyle name="Обычный 4 4 6 7" xfId="199"/>
    <cellStyle name="Обычный 4 4 7" xfId="291"/>
    <cellStyle name="Обычный 4 4 8" xfId="388"/>
    <cellStyle name="Обычный 4 4 9" xfId="487"/>
    <cellStyle name="Обычный 4 5" xfId="91"/>
    <cellStyle name="Обычный 4 5 10" xfId="590"/>
    <cellStyle name="Обычный 4 5 11" xfId="687"/>
    <cellStyle name="Обычный 4 5 12" xfId="200"/>
    <cellStyle name="Обычный 4 5 2" xfId="92"/>
    <cellStyle name="Обычный 4 5 2 2" xfId="298"/>
    <cellStyle name="Обычный 4 5 2 3" xfId="395"/>
    <cellStyle name="Обычный 4 5 2 4" xfId="494"/>
    <cellStyle name="Обычный 4 5 2 5" xfId="591"/>
    <cellStyle name="Обычный 4 5 2 6" xfId="688"/>
    <cellStyle name="Обычный 4 5 2 7" xfId="201"/>
    <cellStyle name="Обычный 4 5 3" xfId="93"/>
    <cellStyle name="Обычный 4 5 3 2" xfId="299"/>
    <cellStyle name="Обычный 4 5 3 3" xfId="396"/>
    <cellStyle name="Обычный 4 5 3 4" xfId="495"/>
    <cellStyle name="Обычный 4 5 3 5" xfId="592"/>
    <cellStyle name="Обычный 4 5 3 6" xfId="689"/>
    <cellStyle name="Обычный 4 5 3 7" xfId="202"/>
    <cellStyle name="Обычный 4 5 4" xfId="94"/>
    <cellStyle name="Обычный 4 5 4 2" xfId="300"/>
    <cellStyle name="Обычный 4 5 4 3" xfId="397"/>
    <cellStyle name="Обычный 4 5 4 4" xfId="496"/>
    <cellStyle name="Обычный 4 5 4 5" xfId="593"/>
    <cellStyle name="Обычный 4 5 4 6" xfId="690"/>
    <cellStyle name="Обычный 4 5 4 7" xfId="203"/>
    <cellStyle name="Обычный 4 5 5" xfId="95"/>
    <cellStyle name="Обычный 4 5 5 2" xfId="301"/>
    <cellStyle name="Обычный 4 5 5 3" xfId="398"/>
    <cellStyle name="Обычный 4 5 5 4" xfId="497"/>
    <cellStyle name="Обычный 4 5 5 5" xfId="594"/>
    <cellStyle name="Обычный 4 5 5 6" xfId="691"/>
    <cellStyle name="Обычный 4 5 5 7" xfId="204"/>
    <cellStyle name="Обычный 4 5 6" xfId="96"/>
    <cellStyle name="Обычный 4 5 6 2" xfId="302"/>
    <cellStyle name="Обычный 4 5 6 3" xfId="399"/>
    <cellStyle name="Обычный 4 5 6 4" xfId="498"/>
    <cellStyle name="Обычный 4 5 6 5" xfId="595"/>
    <cellStyle name="Обычный 4 5 6 6" xfId="692"/>
    <cellStyle name="Обычный 4 5 6 7" xfId="205"/>
    <cellStyle name="Обычный 4 5 7" xfId="297"/>
    <cellStyle name="Обычный 4 5 8" xfId="394"/>
    <cellStyle name="Обычный 4 5 9" xfId="493"/>
    <cellStyle name="Обычный 4 6" xfId="97"/>
    <cellStyle name="Обычный 4 6 2" xfId="303"/>
    <cellStyle name="Обычный 4 6 3" xfId="400"/>
    <cellStyle name="Обычный 4 6 4" xfId="499"/>
    <cellStyle name="Обычный 4 6 5" xfId="596"/>
    <cellStyle name="Обычный 4 6 6" xfId="693"/>
    <cellStyle name="Обычный 4 6 7" xfId="206"/>
    <cellStyle name="Обычный 4 7" xfId="98"/>
    <cellStyle name="Обычный 4 7 2" xfId="304"/>
    <cellStyle name="Обычный 4 7 3" xfId="401"/>
    <cellStyle name="Обычный 4 7 4" xfId="500"/>
    <cellStyle name="Обычный 4 7 5" xfId="597"/>
    <cellStyle name="Обычный 4 7 6" xfId="694"/>
    <cellStyle name="Обычный 4 7 7" xfId="207"/>
    <cellStyle name="Обычный 4 8" xfId="99"/>
    <cellStyle name="Обычный 4 8 2" xfId="305"/>
    <cellStyle name="Обычный 4 8 3" xfId="402"/>
    <cellStyle name="Обычный 4 8 4" xfId="501"/>
    <cellStyle name="Обычный 4 8 5" xfId="598"/>
    <cellStyle name="Обычный 4 8 6" xfId="695"/>
    <cellStyle name="Обычный 4 8 7" xfId="208"/>
    <cellStyle name="Обычный 4 9" xfId="100"/>
    <cellStyle name="Обычный 4 9 2" xfId="306"/>
    <cellStyle name="Обычный 4 9 3" xfId="403"/>
    <cellStyle name="Обычный 4 9 4" xfId="502"/>
    <cellStyle name="Обычный 4 9 5" xfId="599"/>
    <cellStyle name="Обычный 4 9 6" xfId="696"/>
    <cellStyle name="Обычный 4 9 7" xfId="209"/>
    <cellStyle name="Обычный_Лист1" xfId="697"/>
    <cellStyle name="Пояснение" xfId="112" builtinId="53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EA292"/>
  <sheetViews>
    <sheetView tabSelected="1" view="pageBreakPreview" zoomScale="43" zoomScaleNormal="43" zoomScaleSheetLayoutView="43" workbookViewId="0">
      <pane xSplit="1" ySplit="6" topLeftCell="B274" activePane="bottomRight" state="frozen"/>
      <selection pane="topRight" activeCell="B1" sqref="B1"/>
      <selection pane="bottomLeft" activeCell="A7" sqref="A7"/>
      <selection pane="bottomRight" activeCell="AC6" sqref="AC6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4.7109375" customWidth="1"/>
    <col min="7" max="7" width="19.140625" customWidth="1"/>
    <col min="8" max="8" width="21" customWidth="1"/>
    <col min="9" max="9" width="21.28515625" customWidth="1"/>
    <col min="10" max="10" width="17.5703125" customWidth="1"/>
    <col min="11" max="11" width="31.7109375" customWidth="1"/>
    <col min="12" max="12" width="19.85546875" customWidth="1"/>
    <col min="13" max="13" width="22" customWidth="1"/>
    <col min="14" max="14" width="20.140625" customWidth="1"/>
    <col min="15" max="15" width="21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1" ht="23.45" customHeight="1">
      <c r="A1" s="29"/>
      <c r="B1" s="39"/>
      <c r="C1" s="28"/>
      <c r="D1" s="28"/>
      <c r="E1" s="39"/>
      <c r="F1" s="29"/>
      <c r="G1" s="39"/>
      <c r="H1" s="39"/>
      <c r="I1" s="39"/>
      <c r="J1" s="39"/>
      <c r="K1" s="39"/>
      <c r="L1" s="39"/>
      <c r="M1" s="40"/>
      <c r="N1" s="39"/>
      <c r="O1" s="39"/>
      <c r="P1" s="39" t="s">
        <v>342</v>
      </c>
    </row>
    <row r="2" spans="1:131" s="30" customFormat="1" ht="40.5" customHeight="1">
      <c r="A2" s="645" t="s">
        <v>302</v>
      </c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</row>
    <row r="3" spans="1:131" s="30" customFormat="1" ht="23.45" customHeight="1" thickBo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31"/>
      <c r="R3" s="31"/>
    </row>
    <row r="4" spans="1:131" s="32" customFormat="1" ht="57" customHeight="1">
      <c r="A4" s="653" t="s">
        <v>0</v>
      </c>
      <c r="B4" s="646" t="s">
        <v>36</v>
      </c>
      <c r="C4" s="650" t="s">
        <v>232</v>
      </c>
      <c r="D4" s="651"/>
      <c r="E4" s="652"/>
      <c r="F4" s="655" t="s">
        <v>40</v>
      </c>
      <c r="G4" s="656"/>
      <c r="H4" s="656"/>
      <c r="I4" s="656"/>
      <c r="J4" s="657"/>
      <c r="K4" s="658" t="s">
        <v>45</v>
      </c>
      <c r="L4" s="658"/>
      <c r="M4" s="658"/>
      <c r="N4" s="658"/>
      <c r="O4" s="646" t="s">
        <v>48</v>
      </c>
      <c r="P4" s="648" t="s">
        <v>51</v>
      </c>
      <c r="Q4" s="33"/>
      <c r="R4" s="33"/>
    </row>
    <row r="5" spans="1:131" s="32" customFormat="1" ht="236.25" customHeight="1">
      <c r="A5" s="654"/>
      <c r="B5" s="647"/>
      <c r="C5" s="41" t="s">
        <v>303</v>
      </c>
      <c r="D5" s="41" t="s">
        <v>37</v>
      </c>
      <c r="E5" s="42" t="s">
        <v>38</v>
      </c>
      <c r="F5" s="42" t="s">
        <v>3</v>
      </c>
      <c r="G5" s="41" t="s">
        <v>304</v>
      </c>
      <c r="H5" s="41" t="s">
        <v>305</v>
      </c>
      <c r="I5" s="41" t="s">
        <v>42</v>
      </c>
      <c r="J5" s="41" t="s">
        <v>43</v>
      </c>
      <c r="K5" s="41" t="s">
        <v>49</v>
      </c>
      <c r="L5" s="43" t="s">
        <v>306</v>
      </c>
      <c r="M5" s="43" t="s">
        <v>307</v>
      </c>
      <c r="N5" s="43" t="s">
        <v>46</v>
      </c>
      <c r="O5" s="647"/>
      <c r="P5" s="649"/>
      <c r="Q5" s="33"/>
      <c r="R5" s="33"/>
    </row>
    <row r="6" spans="1:131" s="26" customFormat="1" ht="103.5" customHeight="1" thickBot="1">
      <c r="A6" s="44"/>
      <c r="B6" s="45">
        <v>1</v>
      </c>
      <c r="C6" s="45">
        <v>2</v>
      </c>
      <c r="D6" s="45">
        <v>3</v>
      </c>
      <c r="E6" s="45" t="s">
        <v>39</v>
      </c>
      <c r="F6" s="45">
        <v>5</v>
      </c>
      <c r="G6" s="45">
        <v>6</v>
      </c>
      <c r="H6" s="45">
        <v>7</v>
      </c>
      <c r="I6" s="45" t="s">
        <v>41</v>
      </c>
      <c r="J6" s="45" t="s">
        <v>44</v>
      </c>
      <c r="K6" s="46">
        <v>10</v>
      </c>
      <c r="L6" s="45">
        <v>11</v>
      </c>
      <c r="M6" s="45">
        <v>12</v>
      </c>
      <c r="N6" s="45" t="s">
        <v>47</v>
      </c>
      <c r="O6" s="47" t="s">
        <v>73</v>
      </c>
      <c r="P6" s="48">
        <v>15</v>
      </c>
      <c r="Q6" s="35"/>
      <c r="R6" s="35"/>
      <c r="S6" s="35"/>
      <c r="T6" s="35"/>
      <c r="U6" s="35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8"/>
      <c r="EA6" s="36"/>
    </row>
    <row r="7" spans="1:131" s="32" customFormat="1" ht="295.5" customHeight="1" thickBot="1">
      <c r="A7" s="591">
        <v>1</v>
      </c>
      <c r="B7" s="585" t="s">
        <v>308</v>
      </c>
      <c r="C7" s="49">
        <v>35</v>
      </c>
      <c r="D7" s="49">
        <v>31</v>
      </c>
      <c r="E7" s="50">
        <f>D7/C7*100</f>
        <v>88.571428571428569</v>
      </c>
      <c r="F7" s="51" t="s">
        <v>6</v>
      </c>
      <c r="G7" s="52">
        <v>8611</v>
      </c>
      <c r="H7" s="52"/>
      <c r="I7" s="53"/>
      <c r="J7" s="54"/>
      <c r="K7" s="55" t="s">
        <v>130</v>
      </c>
      <c r="L7" s="55">
        <v>343352</v>
      </c>
      <c r="M7" s="475">
        <v>382762</v>
      </c>
      <c r="N7" s="56">
        <f>M7/L7*100</f>
        <v>111.47801672918753</v>
      </c>
      <c r="O7" s="57">
        <f>N24*J7/100</f>
        <v>0</v>
      </c>
      <c r="P7" s="58" t="s">
        <v>167</v>
      </c>
      <c r="Q7" s="33"/>
      <c r="R7" s="33"/>
    </row>
    <row r="8" spans="1:131" s="32" customFormat="1" ht="319.5" customHeight="1" thickBot="1">
      <c r="A8" s="592"/>
      <c r="B8" s="586"/>
      <c r="C8" s="562" t="s">
        <v>322</v>
      </c>
      <c r="D8" s="563"/>
      <c r="E8" s="564"/>
      <c r="F8" s="59" t="s">
        <v>53</v>
      </c>
      <c r="G8" s="60">
        <v>4080</v>
      </c>
      <c r="H8" s="61"/>
      <c r="I8" s="62"/>
      <c r="J8" s="63"/>
      <c r="K8" s="64" t="s">
        <v>131</v>
      </c>
      <c r="L8" s="65">
        <v>103</v>
      </c>
      <c r="M8" s="360">
        <v>111.3</v>
      </c>
      <c r="N8" s="56">
        <f>M8/L8*100</f>
        <v>108.05825242718446</v>
      </c>
      <c r="O8" s="66"/>
      <c r="P8" s="67"/>
      <c r="Q8" s="33"/>
      <c r="R8" s="33"/>
    </row>
    <row r="9" spans="1:131" s="32" customFormat="1" ht="153.75" customHeight="1" thickBot="1">
      <c r="A9" s="592"/>
      <c r="B9" s="586"/>
      <c r="C9" s="565"/>
      <c r="D9" s="566"/>
      <c r="E9" s="567"/>
      <c r="F9" s="59" t="s">
        <v>52</v>
      </c>
      <c r="G9" s="60">
        <v>1020</v>
      </c>
      <c r="H9" s="61"/>
      <c r="I9" s="62"/>
      <c r="J9" s="63"/>
      <c r="K9" s="64" t="s">
        <v>132</v>
      </c>
      <c r="L9" s="65">
        <v>1546.9</v>
      </c>
      <c r="M9" s="360">
        <v>3357.6</v>
      </c>
      <c r="N9" s="56">
        <f t="shared" ref="N9:N21" si="0">M9/L9*100</f>
        <v>217.05346176223412</v>
      </c>
      <c r="O9" s="66"/>
      <c r="P9" s="67"/>
      <c r="Q9" s="33"/>
      <c r="R9" s="33"/>
    </row>
    <row r="10" spans="1:131" s="32" customFormat="1" ht="228.75" customHeight="1" thickBot="1">
      <c r="A10" s="592"/>
      <c r="B10" s="586"/>
      <c r="C10" s="565"/>
      <c r="D10" s="566"/>
      <c r="E10" s="567"/>
      <c r="F10" s="59" t="s">
        <v>54</v>
      </c>
      <c r="G10" s="60">
        <v>111</v>
      </c>
      <c r="H10" s="61"/>
      <c r="I10" s="62"/>
      <c r="J10" s="63"/>
      <c r="K10" s="64" t="s">
        <v>133</v>
      </c>
      <c r="L10" s="65">
        <v>103</v>
      </c>
      <c r="M10" s="360">
        <v>122</v>
      </c>
      <c r="N10" s="56">
        <f t="shared" si="0"/>
        <v>118.44660194174756</v>
      </c>
      <c r="O10" s="66"/>
      <c r="P10" s="67"/>
      <c r="Q10" s="33"/>
      <c r="R10" s="33"/>
    </row>
    <row r="11" spans="1:131" s="32" customFormat="1" ht="86.25" customHeight="1" thickBot="1">
      <c r="A11" s="592"/>
      <c r="B11" s="586"/>
      <c r="C11" s="565"/>
      <c r="D11" s="566"/>
      <c r="E11" s="567"/>
      <c r="F11" s="68" t="s">
        <v>55</v>
      </c>
      <c r="G11" s="60">
        <v>3400</v>
      </c>
      <c r="H11" s="61"/>
      <c r="I11" s="62"/>
      <c r="J11" s="63"/>
      <c r="K11" s="64" t="s">
        <v>134</v>
      </c>
      <c r="L11" s="64">
        <v>81689</v>
      </c>
      <c r="M11" s="360">
        <v>44069</v>
      </c>
      <c r="N11" s="56">
        <f t="shared" si="0"/>
        <v>53.947287884537701</v>
      </c>
      <c r="O11" s="66"/>
      <c r="P11" s="67"/>
      <c r="Q11" s="34"/>
      <c r="R11" s="33"/>
    </row>
    <row r="12" spans="1:131" ht="123.75" customHeight="1" thickBot="1">
      <c r="A12" s="592"/>
      <c r="B12" s="586"/>
      <c r="C12" s="565"/>
      <c r="D12" s="566"/>
      <c r="E12" s="567"/>
      <c r="F12" s="69"/>
      <c r="G12" s="70"/>
      <c r="H12" s="70"/>
      <c r="I12" s="70"/>
      <c r="J12" s="70"/>
      <c r="K12" s="64" t="s">
        <v>135</v>
      </c>
      <c r="L12" s="64">
        <v>39253</v>
      </c>
      <c r="M12" s="416">
        <v>32050</v>
      </c>
      <c r="N12" s="56">
        <f t="shared" si="0"/>
        <v>81.649810205589375</v>
      </c>
      <c r="O12" s="66"/>
      <c r="P12" s="67"/>
    </row>
    <row r="13" spans="1:131" ht="71.25" customHeight="1" thickBot="1">
      <c r="A13" s="592"/>
      <c r="B13" s="586"/>
      <c r="C13" s="565"/>
      <c r="D13" s="566"/>
      <c r="E13" s="567"/>
      <c r="F13" s="72"/>
      <c r="G13" s="73"/>
      <c r="H13" s="73"/>
      <c r="I13" s="73"/>
      <c r="J13" s="73"/>
      <c r="K13" s="64" t="s">
        <v>136</v>
      </c>
      <c r="L13" s="74">
        <v>1</v>
      </c>
      <c r="M13" s="71">
        <v>3</v>
      </c>
      <c r="N13" s="56">
        <f t="shared" si="0"/>
        <v>300</v>
      </c>
      <c r="O13" s="66"/>
      <c r="P13" s="67"/>
    </row>
    <row r="14" spans="1:131" ht="123.75" customHeight="1" thickBot="1">
      <c r="A14" s="592"/>
      <c r="B14" s="586"/>
      <c r="C14" s="565"/>
      <c r="D14" s="566"/>
      <c r="E14" s="567"/>
      <c r="F14" s="72"/>
      <c r="G14" s="73"/>
      <c r="H14" s="73"/>
      <c r="I14" s="73"/>
      <c r="J14" s="73"/>
      <c r="K14" s="64" t="s">
        <v>137</v>
      </c>
      <c r="L14" s="64">
        <v>0</v>
      </c>
      <c r="M14" s="71">
        <v>0</v>
      </c>
      <c r="N14" s="56" t="e">
        <f t="shared" si="0"/>
        <v>#DIV/0!</v>
      </c>
      <c r="O14" s="66"/>
      <c r="P14" s="67"/>
    </row>
    <row r="15" spans="1:131" ht="84.95" customHeight="1" thickBot="1">
      <c r="A15" s="592"/>
      <c r="B15" s="586"/>
      <c r="C15" s="565"/>
      <c r="D15" s="566"/>
      <c r="E15" s="567"/>
      <c r="F15" s="72"/>
      <c r="G15" s="73"/>
      <c r="H15" s="73"/>
      <c r="I15" s="73"/>
      <c r="J15" s="73"/>
      <c r="K15" s="64" t="s">
        <v>138</v>
      </c>
      <c r="L15" s="64">
        <v>0</v>
      </c>
      <c r="M15" s="71">
        <v>0</v>
      </c>
      <c r="N15" s="56" t="e">
        <f t="shared" si="0"/>
        <v>#DIV/0!</v>
      </c>
      <c r="O15" s="66"/>
      <c r="P15" s="67"/>
    </row>
    <row r="16" spans="1:131" ht="124.5" customHeight="1" thickBot="1">
      <c r="A16" s="592"/>
      <c r="B16" s="586"/>
      <c r="C16" s="565"/>
      <c r="D16" s="566"/>
      <c r="E16" s="567"/>
      <c r="F16" s="72"/>
      <c r="G16" s="73"/>
      <c r="H16" s="73"/>
      <c r="I16" s="73"/>
      <c r="J16" s="73"/>
      <c r="K16" s="64" t="s">
        <v>139</v>
      </c>
      <c r="L16" s="71">
        <v>0</v>
      </c>
      <c r="M16" s="71">
        <v>0</v>
      </c>
      <c r="N16" s="56">
        <v>0</v>
      </c>
      <c r="O16" s="66"/>
      <c r="P16" s="67"/>
    </row>
    <row r="17" spans="1:18" ht="59.25" customHeight="1" thickBot="1">
      <c r="A17" s="592"/>
      <c r="B17" s="586"/>
      <c r="C17" s="565"/>
      <c r="D17" s="566"/>
      <c r="E17" s="567"/>
      <c r="F17" s="72"/>
      <c r="G17" s="73"/>
      <c r="H17" s="73"/>
      <c r="I17" s="73"/>
      <c r="J17" s="73"/>
      <c r="K17" s="64" t="s">
        <v>140</v>
      </c>
      <c r="L17" s="64">
        <v>1499333</v>
      </c>
      <c r="M17" s="415">
        <v>1544167.5</v>
      </c>
      <c r="N17" s="56">
        <f t="shared" si="0"/>
        <v>102.99029635177777</v>
      </c>
      <c r="O17" s="66"/>
      <c r="P17" s="67"/>
    </row>
    <row r="18" spans="1:18" ht="66.75" customHeight="1" thickBot="1">
      <c r="A18" s="592"/>
      <c r="B18" s="586"/>
      <c r="C18" s="565"/>
      <c r="D18" s="566"/>
      <c r="E18" s="567"/>
      <c r="F18" s="72"/>
      <c r="G18" s="73"/>
      <c r="H18" s="73"/>
      <c r="I18" s="73"/>
      <c r="J18" s="73"/>
      <c r="K18" s="64" t="s">
        <v>166</v>
      </c>
      <c r="L18" s="415">
        <v>170378</v>
      </c>
      <c r="M18" s="527">
        <v>173560.5</v>
      </c>
      <c r="N18" s="56">
        <f t="shared" si="0"/>
        <v>101.86790548075454</v>
      </c>
      <c r="O18" s="66"/>
      <c r="P18" s="67"/>
    </row>
    <row r="19" spans="1:18" ht="50.25" customHeight="1" thickBot="1">
      <c r="A19" s="592"/>
      <c r="B19" s="586"/>
      <c r="C19" s="565"/>
      <c r="D19" s="566"/>
      <c r="E19" s="567"/>
      <c r="F19" s="72"/>
      <c r="G19" s="73"/>
      <c r="H19" s="73"/>
      <c r="I19" s="73"/>
      <c r="J19" s="73"/>
      <c r="K19" s="64" t="s">
        <v>141</v>
      </c>
      <c r="L19" s="64">
        <v>25633</v>
      </c>
      <c r="M19" s="71">
        <v>14286</v>
      </c>
      <c r="N19" s="56">
        <f t="shared" si="0"/>
        <v>55.732844380291034</v>
      </c>
      <c r="O19" s="66"/>
      <c r="P19" s="67"/>
    </row>
    <row r="20" spans="1:18" ht="211.5" customHeight="1" thickBot="1">
      <c r="A20" s="592"/>
      <c r="B20" s="586"/>
      <c r="C20" s="565"/>
      <c r="D20" s="566"/>
      <c r="E20" s="567"/>
      <c r="F20" s="72"/>
      <c r="G20" s="73"/>
      <c r="H20" s="73"/>
      <c r="I20" s="73"/>
      <c r="J20" s="73"/>
      <c r="K20" s="64" t="s">
        <v>142</v>
      </c>
      <c r="L20" s="64">
        <v>41</v>
      </c>
      <c r="M20" s="416">
        <v>40.799999999999997</v>
      </c>
      <c r="N20" s="56">
        <f t="shared" si="0"/>
        <v>99.512195121951208</v>
      </c>
      <c r="O20" s="66"/>
      <c r="P20" s="67"/>
    </row>
    <row r="21" spans="1:18" ht="350.25" customHeight="1" thickBot="1">
      <c r="A21" s="592"/>
      <c r="B21" s="586"/>
      <c r="C21" s="565"/>
      <c r="D21" s="566"/>
      <c r="E21" s="567"/>
      <c r="F21" s="72"/>
      <c r="G21" s="73"/>
      <c r="H21" s="73"/>
      <c r="I21" s="73"/>
      <c r="J21" s="73"/>
      <c r="K21" s="64" t="s">
        <v>143</v>
      </c>
      <c r="L21" s="64">
        <v>50</v>
      </c>
      <c r="M21" s="416">
        <v>34.9</v>
      </c>
      <c r="N21" s="56">
        <f t="shared" si="0"/>
        <v>69.8</v>
      </c>
      <c r="O21" s="66"/>
      <c r="P21" s="67"/>
    </row>
    <row r="22" spans="1:18" ht="176.25" customHeight="1">
      <c r="A22" s="592"/>
      <c r="B22" s="586"/>
      <c r="C22" s="565"/>
      <c r="D22" s="566"/>
      <c r="E22" s="567"/>
      <c r="F22" s="72"/>
      <c r="G22" s="73"/>
      <c r="H22" s="73"/>
      <c r="I22" s="73"/>
      <c r="J22" s="73"/>
      <c r="K22" s="64" t="s">
        <v>144</v>
      </c>
      <c r="L22" s="64">
        <v>100</v>
      </c>
      <c r="M22" s="71">
        <v>100</v>
      </c>
      <c r="N22" s="56">
        <f>M22/L22*100</f>
        <v>100</v>
      </c>
      <c r="O22" s="66"/>
      <c r="P22" s="67"/>
    </row>
    <row r="23" spans="1:18" ht="33.75" customHeight="1">
      <c r="A23" s="592"/>
      <c r="B23" s="586"/>
      <c r="C23" s="565"/>
      <c r="D23" s="566"/>
      <c r="E23" s="567"/>
      <c r="F23" s="72"/>
      <c r="G23" s="73"/>
      <c r="H23" s="73"/>
      <c r="I23" s="73"/>
      <c r="J23" s="73"/>
      <c r="K23" s="75"/>
      <c r="L23" s="76"/>
      <c r="M23" s="77"/>
      <c r="N23" s="78">
        <f>N7+N8+N9+N10+N11+N12+N13+N17+N18+N19+N20+N21+N22</f>
        <v>1520.5366722852552</v>
      </c>
      <c r="O23" s="66"/>
      <c r="P23" s="67"/>
    </row>
    <row r="24" spans="1:18" ht="60" customHeight="1" thickBot="1">
      <c r="A24" s="593"/>
      <c r="B24" s="587"/>
      <c r="C24" s="568"/>
      <c r="D24" s="569"/>
      <c r="E24" s="570"/>
      <c r="F24" s="79"/>
      <c r="G24" s="80"/>
      <c r="H24" s="80"/>
      <c r="I24" s="80"/>
      <c r="J24" s="81"/>
      <c r="K24" s="82" t="s">
        <v>50</v>
      </c>
      <c r="L24" s="83"/>
      <c r="M24" s="84"/>
      <c r="N24" s="85">
        <v>115.5</v>
      </c>
      <c r="O24" s="86"/>
      <c r="P24" s="87"/>
    </row>
    <row r="25" spans="1:18" s="32" customFormat="1" ht="143.25" customHeight="1" thickBot="1">
      <c r="A25" s="591">
        <v>2</v>
      </c>
      <c r="B25" s="585" t="s">
        <v>296</v>
      </c>
      <c r="C25" s="204">
        <v>7</v>
      </c>
      <c r="D25" s="204">
        <v>2</v>
      </c>
      <c r="E25" s="455">
        <f>D25/C25*100</f>
        <v>28.571428571428569</v>
      </c>
      <c r="F25" s="51" t="s">
        <v>6</v>
      </c>
      <c r="G25" s="53">
        <f>G26+G27+G28+G29</f>
        <v>9374.5</v>
      </c>
      <c r="H25" s="53">
        <f>H26+H27+H28+H29</f>
        <v>16507.455999999998</v>
      </c>
      <c r="I25" s="53">
        <f>H25/G25*100</f>
        <v>176.08892207584404</v>
      </c>
      <c r="J25" s="54">
        <f>E25/I25*100</f>
        <v>16.225568442699899</v>
      </c>
      <c r="K25" s="375" t="s">
        <v>94</v>
      </c>
      <c r="L25" s="376">
        <v>100.6</v>
      </c>
      <c r="M25" s="377">
        <v>99.3</v>
      </c>
      <c r="N25" s="378">
        <f>M25/L25*100</f>
        <v>98.707753479125245</v>
      </c>
      <c r="O25" s="57">
        <f>N85*J25/100</f>
        <v>12.199938990833559</v>
      </c>
      <c r="P25" s="58" t="s">
        <v>301</v>
      </c>
      <c r="Q25" s="33"/>
      <c r="R25" s="33"/>
    </row>
    <row r="26" spans="1:18" s="32" customFormat="1" ht="171.75" customHeight="1" thickBot="1">
      <c r="A26" s="592"/>
      <c r="B26" s="586"/>
      <c r="C26" s="530" t="s">
        <v>300</v>
      </c>
      <c r="D26" s="531"/>
      <c r="E26" s="532"/>
      <c r="F26" s="59" t="s">
        <v>53</v>
      </c>
      <c r="G26" s="61"/>
      <c r="H26" s="456"/>
      <c r="I26" s="53"/>
      <c r="J26" s="63">
        <v>0</v>
      </c>
      <c r="K26" s="379" t="s">
        <v>95</v>
      </c>
      <c r="L26" s="380">
        <v>109.1</v>
      </c>
      <c r="M26" s="381">
        <v>108.4</v>
      </c>
      <c r="N26" s="378">
        <f>M26/L26*100</f>
        <v>99.358386801099925</v>
      </c>
      <c r="O26" s="264"/>
      <c r="P26" s="67"/>
      <c r="Q26" s="33"/>
      <c r="R26" s="33"/>
    </row>
    <row r="27" spans="1:18" s="32" customFormat="1" ht="174" customHeight="1" thickBot="1">
      <c r="A27" s="592"/>
      <c r="B27" s="586"/>
      <c r="C27" s="533"/>
      <c r="D27" s="534"/>
      <c r="E27" s="535"/>
      <c r="F27" s="59" t="s">
        <v>52</v>
      </c>
      <c r="G27" s="456">
        <v>529.5</v>
      </c>
      <c r="H27" s="457">
        <v>155.45599999999999</v>
      </c>
      <c r="I27" s="53">
        <f t="shared" ref="I27:I29" si="1">H27/G27*100</f>
        <v>29.359017941454201</v>
      </c>
      <c r="J27" s="63">
        <v>0</v>
      </c>
      <c r="K27" s="379" t="s">
        <v>96</v>
      </c>
      <c r="L27" s="380">
        <v>94.4</v>
      </c>
      <c r="M27" s="381">
        <v>92.4</v>
      </c>
      <c r="N27" s="378">
        <f>M27/L27*100</f>
        <v>97.881355932203391</v>
      </c>
      <c r="O27" s="264"/>
      <c r="P27" s="67"/>
      <c r="Q27" s="33"/>
      <c r="R27" s="33"/>
    </row>
    <row r="28" spans="1:18" s="32" customFormat="1" ht="65.25" customHeight="1" thickBot="1">
      <c r="A28" s="592"/>
      <c r="B28" s="586"/>
      <c r="C28" s="533"/>
      <c r="D28" s="534"/>
      <c r="E28" s="535"/>
      <c r="F28" s="59" t="s">
        <v>54</v>
      </c>
      <c r="G28" s="61"/>
      <c r="H28" s="61"/>
      <c r="I28" s="53"/>
      <c r="J28" s="63">
        <v>0</v>
      </c>
      <c r="K28" s="379" t="s">
        <v>97</v>
      </c>
      <c r="L28" s="336">
        <v>100.9</v>
      </c>
      <c r="M28" s="382">
        <v>85.2</v>
      </c>
      <c r="N28" s="378">
        <f t="shared" ref="N28:N83" si="2">M28/L28*100</f>
        <v>84.440039643211094</v>
      </c>
      <c r="O28" s="264"/>
      <c r="P28" s="67"/>
      <c r="Q28" s="33"/>
      <c r="R28" s="33"/>
    </row>
    <row r="29" spans="1:18" s="32" customFormat="1" ht="86.25" customHeight="1" thickBot="1">
      <c r="A29" s="592"/>
      <c r="B29" s="586"/>
      <c r="C29" s="533"/>
      <c r="D29" s="534"/>
      <c r="E29" s="535"/>
      <c r="F29" s="458" t="s">
        <v>55</v>
      </c>
      <c r="G29" s="459">
        <v>8845</v>
      </c>
      <c r="H29" s="459">
        <v>16352</v>
      </c>
      <c r="I29" s="53">
        <f t="shared" si="1"/>
        <v>184.87280949689088</v>
      </c>
      <c r="J29" s="460">
        <v>0</v>
      </c>
      <c r="K29" s="379" t="s">
        <v>122</v>
      </c>
      <c r="L29" s="336">
        <v>102</v>
      </c>
      <c r="M29" s="382">
        <v>95.1</v>
      </c>
      <c r="N29" s="378">
        <f t="shared" si="2"/>
        <v>93.235294117647044</v>
      </c>
      <c r="O29" s="264"/>
      <c r="P29" s="67"/>
      <c r="Q29" s="34"/>
      <c r="R29" s="33"/>
    </row>
    <row r="30" spans="1:18" s="32" customFormat="1" ht="39" customHeight="1" thickBot="1">
      <c r="A30" s="592"/>
      <c r="B30" s="586"/>
      <c r="C30" s="533"/>
      <c r="D30" s="534"/>
      <c r="E30" s="534"/>
      <c r="F30" s="461"/>
      <c r="G30" s="462"/>
      <c r="H30" s="462"/>
      <c r="I30" s="463"/>
      <c r="J30" s="464"/>
      <c r="K30" s="379" t="s">
        <v>123</v>
      </c>
      <c r="L30" s="298">
        <v>81.8</v>
      </c>
      <c r="M30" s="383">
        <v>135.69999999999999</v>
      </c>
      <c r="N30" s="378">
        <f t="shared" si="2"/>
        <v>165.89242053789729</v>
      </c>
      <c r="O30" s="264"/>
      <c r="P30" s="67"/>
      <c r="Q30" s="34"/>
      <c r="R30" s="33"/>
    </row>
    <row r="31" spans="1:18" s="32" customFormat="1" ht="86.25" customHeight="1" thickBot="1">
      <c r="A31" s="592"/>
      <c r="B31" s="586"/>
      <c r="C31" s="533"/>
      <c r="D31" s="534"/>
      <c r="E31" s="534"/>
      <c r="F31" s="465"/>
      <c r="G31" s="466"/>
      <c r="H31" s="466"/>
      <c r="I31" s="194"/>
      <c r="J31" s="467"/>
      <c r="K31" s="379" t="s">
        <v>124</v>
      </c>
      <c r="L31" s="298">
        <v>16.5</v>
      </c>
      <c r="M31" s="468">
        <v>16</v>
      </c>
      <c r="N31" s="378">
        <f t="shared" si="2"/>
        <v>96.969696969696969</v>
      </c>
      <c r="O31" s="264"/>
      <c r="P31" s="67"/>
      <c r="Q31" s="34"/>
      <c r="R31" s="33"/>
    </row>
    <row r="32" spans="1:18" s="32" customFormat="1" ht="86.25" customHeight="1" thickBot="1">
      <c r="A32" s="592"/>
      <c r="B32" s="586"/>
      <c r="C32" s="533"/>
      <c r="D32" s="534"/>
      <c r="E32" s="534"/>
      <c r="F32" s="465"/>
      <c r="G32" s="466"/>
      <c r="H32" s="466"/>
      <c r="I32" s="194"/>
      <c r="J32" s="467"/>
      <c r="K32" s="379" t="s">
        <v>125</v>
      </c>
      <c r="L32" s="298">
        <v>36600</v>
      </c>
      <c r="M32" s="382">
        <v>38438</v>
      </c>
      <c r="N32" s="378">
        <f t="shared" si="2"/>
        <v>105.02185792349728</v>
      </c>
      <c r="O32" s="264"/>
      <c r="P32" s="67"/>
      <c r="Q32" s="34"/>
      <c r="R32" s="33"/>
    </row>
    <row r="33" spans="1:18" s="32" customFormat="1" ht="86.25" customHeight="1">
      <c r="A33" s="592"/>
      <c r="B33" s="586"/>
      <c r="C33" s="533"/>
      <c r="D33" s="534"/>
      <c r="E33" s="534"/>
      <c r="F33" s="465"/>
      <c r="G33" s="466"/>
      <c r="H33" s="466"/>
      <c r="I33" s="194"/>
      <c r="J33" s="467"/>
      <c r="K33" s="379" t="s">
        <v>126</v>
      </c>
      <c r="L33" s="298">
        <v>101.5</v>
      </c>
      <c r="M33" s="382">
        <v>99</v>
      </c>
      <c r="N33" s="384">
        <f t="shared" si="2"/>
        <v>97.536945812807886</v>
      </c>
      <c r="O33" s="264"/>
      <c r="P33" s="67"/>
      <c r="Q33" s="34"/>
      <c r="R33" s="33"/>
    </row>
    <row r="34" spans="1:18" s="32" customFormat="1" ht="143.25" customHeight="1" thickBot="1">
      <c r="A34" s="592"/>
      <c r="B34" s="586"/>
      <c r="C34" s="533"/>
      <c r="D34" s="534"/>
      <c r="E34" s="534"/>
      <c r="F34" s="465"/>
      <c r="G34" s="466"/>
      <c r="H34" s="466"/>
      <c r="I34" s="194"/>
      <c r="J34" s="467"/>
      <c r="K34" s="385" t="s">
        <v>289</v>
      </c>
      <c r="L34" s="298"/>
      <c r="M34" s="298"/>
      <c r="N34" s="386"/>
      <c r="O34" s="264"/>
      <c r="P34" s="67"/>
      <c r="Q34" s="34"/>
      <c r="R34" s="33"/>
    </row>
    <row r="35" spans="1:18" s="32" customFormat="1" ht="69" customHeight="1">
      <c r="A35" s="592"/>
      <c r="B35" s="586"/>
      <c r="C35" s="533"/>
      <c r="D35" s="534"/>
      <c r="E35" s="534"/>
      <c r="F35" s="465"/>
      <c r="G35" s="466"/>
      <c r="H35" s="466"/>
      <c r="I35" s="194"/>
      <c r="J35" s="467"/>
      <c r="K35" s="385" t="s">
        <v>127</v>
      </c>
      <c r="L35" s="298">
        <v>1</v>
      </c>
      <c r="M35" s="298">
        <v>1</v>
      </c>
      <c r="N35" s="384">
        <f>M35/L35*100</f>
        <v>100</v>
      </c>
      <c r="O35" s="264"/>
      <c r="P35" s="67"/>
      <c r="Q35" s="34"/>
      <c r="R35" s="33"/>
    </row>
    <row r="36" spans="1:18" s="32" customFormat="1" ht="42.75" customHeight="1" thickBot="1">
      <c r="A36" s="592"/>
      <c r="B36" s="586"/>
      <c r="C36" s="533"/>
      <c r="D36" s="534"/>
      <c r="E36" s="534"/>
      <c r="F36" s="465"/>
      <c r="G36" s="466"/>
      <c r="H36" s="466"/>
      <c r="I36" s="194"/>
      <c r="J36" s="467"/>
      <c r="K36" s="387" t="s">
        <v>128</v>
      </c>
      <c r="L36" s="388"/>
      <c r="M36" s="388">
        <v>1</v>
      </c>
      <c r="N36" s="389"/>
      <c r="O36" s="264"/>
      <c r="P36" s="67"/>
      <c r="Q36" s="34"/>
      <c r="R36" s="33"/>
    </row>
    <row r="37" spans="1:18" s="32" customFormat="1" ht="43.5" customHeight="1" thickBot="1">
      <c r="A37" s="592"/>
      <c r="B37" s="586"/>
      <c r="C37" s="533"/>
      <c r="D37" s="534"/>
      <c r="E37" s="534"/>
      <c r="F37" s="465"/>
      <c r="G37" s="466"/>
      <c r="H37" s="466"/>
      <c r="I37" s="194"/>
      <c r="J37" s="467"/>
      <c r="K37" s="385" t="s">
        <v>129</v>
      </c>
      <c r="L37" s="298"/>
      <c r="M37" s="298"/>
      <c r="N37" s="378">
        <v>0</v>
      </c>
      <c r="O37" s="264"/>
      <c r="P37" s="67"/>
      <c r="Q37" s="34"/>
      <c r="R37" s="33"/>
    </row>
    <row r="38" spans="1:18" s="32" customFormat="1" ht="182.25" customHeight="1" thickBot="1">
      <c r="A38" s="592"/>
      <c r="B38" s="586"/>
      <c r="C38" s="533"/>
      <c r="D38" s="534"/>
      <c r="E38" s="534"/>
      <c r="F38" s="465"/>
      <c r="G38" s="466"/>
      <c r="H38" s="466"/>
      <c r="I38" s="194"/>
      <c r="J38" s="467"/>
      <c r="K38" s="390" t="s">
        <v>297</v>
      </c>
      <c r="L38" s="298">
        <v>0.02</v>
      </c>
      <c r="M38" s="298">
        <v>0.02</v>
      </c>
      <c r="N38" s="384">
        <f t="shared" si="2"/>
        <v>100</v>
      </c>
      <c r="O38" s="264"/>
      <c r="P38" s="67"/>
      <c r="Q38" s="34"/>
      <c r="R38" s="33"/>
    </row>
    <row r="39" spans="1:18" s="32" customFormat="1" ht="108" customHeight="1" thickBot="1">
      <c r="A39" s="592"/>
      <c r="B39" s="586"/>
      <c r="C39" s="533"/>
      <c r="D39" s="534"/>
      <c r="E39" s="534"/>
      <c r="F39" s="465"/>
      <c r="G39" s="466"/>
      <c r="H39" s="466"/>
      <c r="I39" s="194"/>
      <c r="J39" s="467"/>
      <c r="K39" s="391" t="s">
        <v>233</v>
      </c>
      <c r="L39" s="298">
        <v>100</v>
      </c>
      <c r="M39" s="298">
        <v>100</v>
      </c>
      <c r="N39" s="378">
        <f t="shared" si="2"/>
        <v>100</v>
      </c>
      <c r="O39" s="264"/>
      <c r="P39" s="67"/>
      <c r="Q39" s="34"/>
      <c r="R39" s="33"/>
    </row>
    <row r="40" spans="1:18" s="32" customFormat="1" ht="236.25" customHeight="1" thickBot="1">
      <c r="A40" s="592"/>
      <c r="B40" s="586"/>
      <c r="C40" s="533"/>
      <c r="D40" s="534"/>
      <c r="E40" s="534"/>
      <c r="F40" s="465"/>
      <c r="G40" s="466"/>
      <c r="H40" s="466"/>
      <c r="I40" s="194"/>
      <c r="J40" s="467"/>
      <c r="K40" s="385" t="s">
        <v>234</v>
      </c>
      <c r="L40" s="298">
        <v>90</v>
      </c>
      <c r="M40" s="298">
        <v>91.4</v>
      </c>
      <c r="N40" s="378">
        <f t="shared" si="2"/>
        <v>101.55555555555556</v>
      </c>
      <c r="O40" s="264"/>
      <c r="P40" s="67"/>
      <c r="Q40" s="34"/>
      <c r="R40" s="33"/>
    </row>
    <row r="41" spans="1:18" s="32" customFormat="1" ht="133.5" customHeight="1" thickBot="1">
      <c r="A41" s="592"/>
      <c r="B41" s="586"/>
      <c r="C41" s="533"/>
      <c r="D41" s="534"/>
      <c r="E41" s="534"/>
      <c r="F41" s="465"/>
      <c r="G41" s="466"/>
      <c r="H41" s="466"/>
      <c r="I41" s="194"/>
      <c r="J41" s="467"/>
      <c r="K41" s="392" t="s">
        <v>235</v>
      </c>
      <c r="L41" s="298">
        <v>2</v>
      </c>
      <c r="M41" s="298">
        <v>0</v>
      </c>
      <c r="N41" s="378">
        <f t="shared" si="2"/>
        <v>0</v>
      </c>
      <c r="O41" s="264"/>
      <c r="P41" s="67"/>
      <c r="Q41" s="34"/>
      <c r="R41" s="33"/>
    </row>
    <row r="42" spans="1:18" s="32" customFormat="1" ht="156.75" customHeight="1" thickBot="1">
      <c r="A42" s="592"/>
      <c r="B42" s="586"/>
      <c r="C42" s="533"/>
      <c r="D42" s="534"/>
      <c r="E42" s="534"/>
      <c r="F42" s="465"/>
      <c r="G42" s="466"/>
      <c r="H42" s="466"/>
      <c r="I42" s="194"/>
      <c r="J42" s="467"/>
      <c r="K42" s="385" t="s">
        <v>236</v>
      </c>
      <c r="L42" s="298">
        <v>10</v>
      </c>
      <c r="M42" s="298"/>
      <c r="N42" s="384">
        <f t="shared" si="2"/>
        <v>0</v>
      </c>
      <c r="O42" s="264"/>
      <c r="P42" s="67"/>
      <c r="Q42" s="34"/>
      <c r="R42" s="33"/>
    </row>
    <row r="43" spans="1:18" s="32" customFormat="1" ht="167.25" customHeight="1" thickBot="1">
      <c r="A43" s="592"/>
      <c r="B43" s="586"/>
      <c r="C43" s="533"/>
      <c r="D43" s="534"/>
      <c r="E43" s="534"/>
      <c r="F43" s="465"/>
      <c r="G43" s="466"/>
      <c r="H43" s="466"/>
      <c r="I43" s="194"/>
      <c r="J43" s="467"/>
      <c r="K43" s="393" t="s">
        <v>237</v>
      </c>
      <c r="L43" s="388">
        <v>1</v>
      </c>
      <c r="M43" s="388">
        <v>0</v>
      </c>
      <c r="N43" s="384">
        <f t="shared" si="2"/>
        <v>0</v>
      </c>
      <c r="O43" s="264"/>
      <c r="P43" s="67"/>
      <c r="Q43" s="34"/>
      <c r="R43" s="33"/>
    </row>
    <row r="44" spans="1:18" s="32" customFormat="1" ht="69" customHeight="1" thickBot="1">
      <c r="A44" s="592"/>
      <c r="B44" s="586"/>
      <c r="C44" s="533"/>
      <c r="D44" s="534"/>
      <c r="E44" s="534"/>
      <c r="F44" s="465"/>
      <c r="G44" s="466"/>
      <c r="H44" s="466"/>
      <c r="I44" s="194"/>
      <c r="J44" s="467"/>
      <c r="K44" s="385" t="s">
        <v>238</v>
      </c>
      <c r="L44" s="298">
        <v>1</v>
      </c>
      <c r="M44" s="298">
        <v>0</v>
      </c>
      <c r="N44" s="378">
        <f t="shared" si="2"/>
        <v>0</v>
      </c>
      <c r="O44" s="264"/>
      <c r="P44" s="67"/>
      <c r="Q44" s="34"/>
      <c r="R44" s="33"/>
    </row>
    <row r="45" spans="1:18" s="32" customFormat="1" ht="105.75" customHeight="1" thickBot="1">
      <c r="A45" s="592"/>
      <c r="B45" s="586"/>
      <c r="C45" s="533"/>
      <c r="D45" s="534"/>
      <c r="E45" s="534"/>
      <c r="F45" s="465"/>
      <c r="G45" s="466"/>
      <c r="H45" s="466"/>
      <c r="I45" s="194"/>
      <c r="J45" s="467"/>
      <c r="K45" s="385" t="s">
        <v>298</v>
      </c>
      <c r="L45" s="298">
        <v>11683</v>
      </c>
      <c r="M45" s="298">
        <v>11907.2</v>
      </c>
      <c r="N45" s="378">
        <f t="shared" si="2"/>
        <v>101.91902764700849</v>
      </c>
      <c r="O45" s="264"/>
      <c r="P45" s="67"/>
      <c r="Q45" s="34"/>
      <c r="R45" s="33"/>
    </row>
    <row r="46" spans="1:18" s="32" customFormat="1" ht="150.75" customHeight="1" thickBot="1">
      <c r="A46" s="592"/>
      <c r="B46" s="586"/>
      <c r="C46" s="533"/>
      <c r="D46" s="534"/>
      <c r="E46" s="534"/>
      <c r="F46" s="465"/>
      <c r="G46" s="466"/>
      <c r="H46" s="466"/>
      <c r="I46" s="194"/>
      <c r="J46" s="467"/>
      <c r="K46" s="385" t="s">
        <v>239</v>
      </c>
      <c r="L46" s="298">
        <v>14429</v>
      </c>
      <c r="M46" s="298">
        <v>13061</v>
      </c>
      <c r="N46" s="378">
        <f t="shared" si="2"/>
        <v>90.519093492272503</v>
      </c>
      <c r="O46" s="264"/>
      <c r="P46" s="67"/>
      <c r="Q46" s="34"/>
      <c r="R46" s="33"/>
    </row>
    <row r="47" spans="1:18" s="32" customFormat="1" ht="87.75" customHeight="1" thickBot="1">
      <c r="A47" s="592"/>
      <c r="B47" s="586"/>
      <c r="C47" s="533"/>
      <c r="D47" s="534"/>
      <c r="E47" s="534"/>
      <c r="F47" s="465"/>
      <c r="G47" s="466"/>
      <c r="H47" s="466"/>
      <c r="I47" s="194"/>
      <c r="J47" s="467"/>
      <c r="K47" s="391" t="s">
        <v>240</v>
      </c>
      <c r="L47" s="298">
        <v>5469.5</v>
      </c>
      <c r="M47" s="298">
        <v>6267.2</v>
      </c>
      <c r="N47" s="378">
        <f t="shared" si="2"/>
        <v>114.5845141237773</v>
      </c>
      <c r="O47" s="264"/>
      <c r="P47" s="67"/>
      <c r="Q47" s="34"/>
      <c r="R47" s="33"/>
    </row>
    <row r="48" spans="1:18" s="32" customFormat="1" ht="32.25" customHeight="1" thickBot="1">
      <c r="A48" s="592"/>
      <c r="B48" s="586"/>
      <c r="C48" s="533"/>
      <c r="D48" s="534"/>
      <c r="E48" s="534"/>
      <c r="F48" s="465"/>
      <c r="G48" s="466"/>
      <c r="H48" s="466"/>
      <c r="I48" s="194"/>
      <c r="J48" s="467"/>
      <c r="K48" s="391" t="s">
        <v>241</v>
      </c>
      <c r="L48" s="298">
        <v>1910</v>
      </c>
      <c r="M48" s="394">
        <v>1261.8</v>
      </c>
      <c r="N48" s="378">
        <f t="shared" si="2"/>
        <v>66.062827225130889</v>
      </c>
      <c r="O48" s="264"/>
      <c r="P48" s="67"/>
      <c r="Q48" s="34"/>
      <c r="R48" s="33"/>
    </row>
    <row r="49" spans="1:18" s="32" customFormat="1" ht="54.75" customHeight="1" thickBot="1">
      <c r="A49" s="592"/>
      <c r="B49" s="586"/>
      <c r="C49" s="533"/>
      <c r="D49" s="534"/>
      <c r="E49" s="534"/>
      <c r="F49" s="465"/>
      <c r="G49" s="466"/>
      <c r="H49" s="466"/>
      <c r="I49" s="194"/>
      <c r="J49" s="467"/>
      <c r="K49" s="391" t="s">
        <v>242</v>
      </c>
      <c r="L49" s="298">
        <v>16750</v>
      </c>
      <c r="M49" s="394">
        <v>14724</v>
      </c>
      <c r="N49" s="378">
        <f t="shared" si="2"/>
        <v>87.904477611940308</v>
      </c>
      <c r="O49" s="264"/>
      <c r="P49" s="67"/>
      <c r="Q49" s="34"/>
      <c r="R49" s="33"/>
    </row>
    <row r="50" spans="1:18" s="32" customFormat="1" ht="71.25" customHeight="1" thickBot="1">
      <c r="A50" s="592"/>
      <c r="B50" s="586"/>
      <c r="C50" s="533"/>
      <c r="D50" s="534"/>
      <c r="E50" s="534"/>
      <c r="F50" s="465"/>
      <c r="G50" s="466"/>
      <c r="H50" s="466"/>
      <c r="I50" s="194"/>
      <c r="J50" s="467"/>
      <c r="K50" s="391" t="s">
        <v>243</v>
      </c>
      <c r="L50" s="298">
        <v>4200</v>
      </c>
      <c r="M50" s="394">
        <v>9182</v>
      </c>
      <c r="N50" s="378">
        <f t="shared" si="2"/>
        <v>218.61904761904762</v>
      </c>
      <c r="O50" s="264"/>
      <c r="P50" s="67"/>
      <c r="Q50" s="34"/>
      <c r="R50" s="33"/>
    </row>
    <row r="51" spans="1:18" s="32" customFormat="1" ht="109.5" customHeight="1">
      <c r="A51" s="592"/>
      <c r="B51" s="586"/>
      <c r="C51" s="533"/>
      <c r="D51" s="534"/>
      <c r="E51" s="534"/>
      <c r="F51" s="465"/>
      <c r="G51" s="466"/>
      <c r="H51" s="466"/>
      <c r="I51" s="194"/>
      <c r="J51" s="467"/>
      <c r="K51" s="385" t="s">
        <v>244</v>
      </c>
      <c r="L51" s="298">
        <f>L52+L53</f>
        <v>640</v>
      </c>
      <c r="M51" s="469">
        <f>M52+M53</f>
        <v>630.5</v>
      </c>
      <c r="N51" s="384">
        <f t="shared" si="2"/>
        <v>98.515625</v>
      </c>
      <c r="O51" s="264"/>
      <c r="P51" s="67"/>
      <c r="Q51" s="34"/>
      <c r="R51" s="33"/>
    </row>
    <row r="52" spans="1:18" s="32" customFormat="1" ht="43.5" customHeight="1" thickBot="1">
      <c r="A52" s="592"/>
      <c r="B52" s="586"/>
      <c r="C52" s="533"/>
      <c r="D52" s="534"/>
      <c r="E52" s="534"/>
      <c r="F52" s="465"/>
      <c r="G52" s="466"/>
      <c r="H52" s="466"/>
      <c r="I52" s="194"/>
      <c r="J52" s="467"/>
      <c r="K52" s="393" t="s">
        <v>245</v>
      </c>
      <c r="L52" s="388">
        <v>345</v>
      </c>
      <c r="M52" s="395">
        <v>336.5</v>
      </c>
      <c r="N52" s="389">
        <f t="shared" si="2"/>
        <v>97.536231884057969</v>
      </c>
      <c r="O52" s="264"/>
      <c r="P52" s="67"/>
      <c r="Q52" s="34"/>
      <c r="R52" s="33"/>
    </row>
    <row r="53" spans="1:18" s="32" customFormat="1" ht="86.25" customHeight="1" thickBot="1">
      <c r="A53" s="592"/>
      <c r="B53" s="586"/>
      <c r="C53" s="533"/>
      <c r="D53" s="534"/>
      <c r="E53" s="534"/>
      <c r="F53" s="465"/>
      <c r="G53" s="466"/>
      <c r="H53" s="466"/>
      <c r="I53" s="194"/>
      <c r="J53" s="467"/>
      <c r="K53" s="385" t="s">
        <v>206</v>
      </c>
      <c r="L53" s="298">
        <v>295</v>
      </c>
      <c r="M53" s="396">
        <v>294</v>
      </c>
      <c r="N53" s="378">
        <f t="shared" si="2"/>
        <v>99.661016949152554</v>
      </c>
      <c r="O53" s="264"/>
      <c r="P53" s="67"/>
      <c r="Q53" s="34"/>
      <c r="R53" s="33"/>
    </row>
    <row r="54" spans="1:18" s="32" customFormat="1" ht="105" customHeight="1" thickBot="1">
      <c r="A54" s="592"/>
      <c r="B54" s="586"/>
      <c r="C54" s="533"/>
      <c r="D54" s="534"/>
      <c r="E54" s="534"/>
      <c r="F54" s="465"/>
      <c r="G54" s="466"/>
      <c r="H54" s="466"/>
      <c r="I54" s="194"/>
      <c r="J54" s="467"/>
      <c r="K54" s="397" t="s">
        <v>246</v>
      </c>
      <c r="L54" s="298">
        <f>L56+L55</f>
        <v>8287</v>
      </c>
      <c r="M54" s="298">
        <f>M56+M55</f>
        <v>7865.2</v>
      </c>
      <c r="N54" s="378">
        <f t="shared" si="2"/>
        <v>94.910100156872218</v>
      </c>
      <c r="O54" s="264"/>
      <c r="P54" s="67"/>
      <c r="Q54" s="34"/>
      <c r="R54" s="33"/>
    </row>
    <row r="55" spans="1:18" s="32" customFormat="1" ht="39" customHeight="1" thickBot="1">
      <c r="A55" s="592"/>
      <c r="B55" s="586"/>
      <c r="C55" s="533"/>
      <c r="D55" s="534"/>
      <c r="E55" s="534"/>
      <c r="F55" s="465"/>
      <c r="G55" s="466"/>
      <c r="H55" s="466"/>
      <c r="I55" s="194"/>
      <c r="J55" s="467"/>
      <c r="K55" s="392" t="s">
        <v>247</v>
      </c>
      <c r="L55" s="298">
        <v>7097</v>
      </c>
      <c r="M55" s="394">
        <v>6875.2</v>
      </c>
      <c r="N55" s="378">
        <f t="shared" si="2"/>
        <v>96.874735803860773</v>
      </c>
      <c r="O55" s="264"/>
      <c r="P55" s="67"/>
      <c r="Q55" s="34"/>
      <c r="R55" s="33"/>
    </row>
    <row r="56" spans="1:18" s="32" customFormat="1" ht="60" customHeight="1" thickBot="1">
      <c r="A56" s="592"/>
      <c r="B56" s="586"/>
      <c r="C56" s="533"/>
      <c r="D56" s="534"/>
      <c r="E56" s="534"/>
      <c r="F56" s="465"/>
      <c r="G56" s="466"/>
      <c r="H56" s="466"/>
      <c r="I56" s="194"/>
      <c r="J56" s="467"/>
      <c r="K56" s="385" t="s">
        <v>248</v>
      </c>
      <c r="L56" s="298">
        <v>1190</v>
      </c>
      <c r="M56" s="394">
        <v>990</v>
      </c>
      <c r="N56" s="378">
        <f t="shared" si="2"/>
        <v>83.193277310924373</v>
      </c>
      <c r="O56" s="264"/>
      <c r="P56" s="67"/>
      <c r="Q56" s="34"/>
      <c r="R56" s="33"/>
    </row>
    <row r="57" spans="1:18" s="32" customFormat="1" ht="112.5" customHeight="1" thickBot="1">
      <c r="A57" s="592"/>
      <c r="B57" s="586"/>
      <c r="C57" s="533"/>
      <c r="D57" s="534"/>
      <c r="E57" s="534"/>
      <c r="F57" s="465"/>
      <c r="G57" s="466"/>
      <c r="H57" s="466"/>
      <c r="I57" s="194"/>
      <c r="J57" s="467"/>
      <c r="K57" s="385" t="s">
        <v>249</v>
      </c>
      <c r="L57" s="298">
        <f>L58+L61</f>
        <v>1451</v>
      </c>
      <c r="M57" s="298">
        <f>M58+M61</f>
        <v>1353</v>
      </c>
      <c r="N57" s="378">
        <f t="shared" si="2"/>
        <v>93.246037215713301</v>
      </c>
      <c r="O57" s="264"/>
      <c r="P57" s="67"/>
      <c r="Q57" s="34"/>
      <c r="R57" s="33"/>
    </row>
    <row r="58" spans="1:18" s="32" customFormat="1" ht="46.5" customHeight="1" thickBot="1">
      <c r="A58" s="592"/>
      <c r="B58" s="586"/>
      <c r="C58" s="533"/>
      <c r="D58" s="534"/>
      <c r="E58" s="534"/>
      <c r="F58" s="465"/>
      <c r="G58" s="466"/>
      <c r="H58" s="466"/>
      <c r="I58" s="194"/>
      <c r="J58" s="467"/>
      <c r="K58" s="385" t="s">
        <v>250</v>
      </c>
      <c r="L58" s="298">
        <f>L59+L60</f>
        <v>1276</v>
      </c>
      <c r="M58" s="298">
        <f>M59+M60</f>
        <v>1213</v>
      </c>
      <c r="N58" s="378">
        <f t="shared" si="2"/>
        <v>95.062695924764895</v>
      </c>
      <c r="O58" s="264"/>
      <c r="P58" s="67"/>
      <c r="Q58" s="34"/>
      <c r="R58" s="33"/>
    </row>
    <row r="59" spans="1:18" s="32" customFormat="1" ht="41.25" customHeight="1" thickBot="1">
      <c r="A59" s="592"/>
      <c r="B59" s="586"/>
      <c r="C59" s="533"/>
      <c r="D59" s="534"/>
      <c r="E59" s="534"/>
      <c r="F59" s="465"/>
      <c r="G59" s="466"/>
      <c r="H59" s="466"/>
      <c r="I59" s="194"/>
      <c r="J59" s="467"/>
      <c r="K59" s="385" t="s">
        <v>251</v>
      </c>
      <c r="L59" s="298">
        <v>1206</v>
      </c>
      <c r="M59" s="394">
        <v>1153</v>
      </c>
      <c r="N59" s="378">
        <f t="shared" si="2"/>
        <v>95.60530679933666</v>
      </c>
      <c r="O59" s="264"/>
      <c r="P59" s="67"/>
      <c r="Q59" s="34"/>
      <c r="R59" s="33"/>
    </row>
    <row r="60" spans="1:18" s="32" customFormat="1" ht="42.75" customHeight="1" thickBot="1">
      <c r="A60" s="592"/>
      <c r="B60" s="586"/>
      <c r="C60" s="533"/>
      <c r="D60" s="534"/>
      <c r="E60" s="534"/>
      <c r="F60" s="465"/>
      <c r="G60" s="466"/>
      <c r="H60" s="466"/>
      <c r="I60" s="194"/>
      <c r="J60" s="467"/>
      <c r="K60" s="385" t="s">
        <v>252</v>
      </c>
      <c r="L60" s="298">
        <v>70</v>
      </c>
      <c r="M60" s="394">
        <v>60</v>
      </c>
      <c r="N60" s="378">
        <f t="shared" si="2"/>
        <v>85.714285714285708</v>
      </c>
      <c r="O60" s="264"/>
      <c r="P60" s="67"/>
      <c r="Q60" s="34"/>
      <c r="R60" s="33"/>
    </row>
    <row r="61" spans="1:18" s="32" customFormat="1" ht="110.25" customHeight="1" thickBot="1">
      <c r="A61" s="592"/>
      <c r="B61" s="586"/>
      <c r="C61" s="533"/>
      <c r="D61" s="534"/>
      <c r="E61" s="534"/>
      <c r="F61" s="465"/>
      <c r="G61" s="466"/>
      <c r="H61" s="466"/>
      <c r="I61" s="194"/>
      <c r="J61" s="467"/>
      <c r="K61" s="385" t="s">
        <v>253</v>
      </c>
      <c r="L61" s="298">
        <v>175</v>
      </c>
      <c r="M61" s="394">
        <v>140</v>
      </c>
      <c r="N61" s="378">
        <f t="shared" si="2"/>
        <v>80</v>
      </c>
      <c r="O61" s="264"/>
      <c r="P61" s="67"/>
      <c r="Q61" s="34"/>
      <c r="R61" s="33"/>
    </row>
    <row r="62" spans="1:18" s="32" customFormat="1" ht="21" customHeight="1" thickBot="1">
      <c r="A62" s="592"/>
      <c r="B62" s="586"/>
      <c r="C62" s="533"/>
      <c r="D62" s="534"/>
      <c r="E62" s="534"/>
      <c r="F62" s="465"/>
      <c r="G62" s="466"/>
      <c r="H62" s="466"/>
      <c r="I62" s="194"/>
      <c r="J62" s="467"/>
      <c r="K62" s="385" t="s">
        <v>254</v>
      </c>
      <c r="L62" s="298">
        <v>5885</v>
      </c>
      <c r="M62" s="298">
        <v>5846</v>
      </c>
      <c r="N62" s="378">
        <f t="shared" si="2"/>
        <v>99.337298215802889</v>
      </c>
      <c r="O62" s="264"/>
      <c r="P62" s="67"/>
      <c r="Q62" s="34"/>
      <c r="R62" s="33"/>
    </row>
    <row r="63" spans="1:18" s="32" customFormat="1" ht="71.25" customHeight="1">
      <c r="A63" s="592"/>
      <c r="B63" s="586"/>
      <c r="C63" s="533"/>
      <c r="D63" s="534"/>
      <c r="E63" s="534"/>
      <c r="F63" s="465"/>
      <c r="G63" s="466"/>
      <c r="H63" s="466"/>
      <c r="I63" s="194"/>
      <c r="J63" s="467"/>
      <c r="K63" s="385" t="s">
        <v>255</v>
      </c>
      <c r="L63" s="298">
        <v>1243</v>
      </c>
      <c r="M63" s="298">
        <v>1215</v>
      </c>
      <c r="N63" s="384">
        <f t="shared" si="2"/>
        <v>97.74738535800482</v>
      </c>
      <c r="O63" s="470"/>
      <c r="P63" s="67"/>
      <c r="Q63" s="34"/>
      <c r="R63" s="33"/>
    </row>
    <row r="64" spans="1:18" s="32" customFormat="1" ht="146.25" customHeight="1" thickBot="1">
      <c r="A64" s="592"/>
      <c r="B64" s="586"/>
      <c r="C64" s="533"/>
      <c r="D64" s="534"/>
      <c r="E64" s="534"/>
      <c r="F64" s="465"/>
      <c r="G64" s="466"/>
      <c r="H64" s="466"/>
      <c r="I64" s="194"/>
      <c r="J64" s="467"/>
      <c r="K64" s="393" t="s">
        <v>256</v>
      </c>
      <c r="L64" s="388">
        <v>80</v>
      </c>
      <c r="M64" s="388">
        <v>80</v>
      </c>
      <c r="N64" s="389">
        <f t="shared" si="2"/>
        <v>100</v>
      </c>
      <c r="O64" s="470"/>
      <c r="P64" s="67"/>
      <c r="Q64" s="34"/>
      <c r="R64" s="33"/>
    </row>
    <row r="65" spans="1:18" s="32" customFormat="1" ht="197.25" customHeight="1" thickBot="1">
      <c r="A65" s="592"/>
      <c r="B65" s="586"/>
      <c r="C65" s="533"/>
      <c r="D65" s="534"/>
      <c r="E65" s="534"/>
      <c r="F65" s="465"/>
      <c r="G65" s="466"/>
      <c r="H65" s="466"/>
      <c r="I65" s="194"/>
      <c r="J65" s="467"/>
      <c r="K65" s="385" t="s">
        <v>257</v>
      </c>
      <c r="L65" s="298">
        <v>25</v>
      </c>
      <c r="M65" s="298">
        <v>20</v>
      </c>
      <c r="N65" s="378">
        <f t="shared" si="2"/>
        <v>80</v>
      </c>
      <c r="O65" s="264"/>
      <c r="P65" s="67"/>
      <c r="Q65" s="34"/>
      <c r="R65" s="33"/>
    </row>
    <row r="66" spans="1:18" s="32" customFormat="1" ht="56.25" customHeight="1" thickBot="1">
      <c r="A66" s="592"/>
      <c r="B66" s="586"/>
      <c r="C66" s="533"/>
      <c r="D66" s="534"/>
      <c r="E66" s="534"/>
      <c r="F66" s="465"/>
      <c r="G66" s="466"/>
      <c r="H66" s="466"/>
      <c r="I66" s="194"/>
      <c r="J66" s="467"/>
      <c r="K66" s="392" t="s">
        <v>258</v>
      </c>
      <c r="L66" s="298">
        <v>78</v>
      </c>
      <c r="M66" s="298">
        <v>130</v>
      </c>
      <c r="N66" s="378">
        <f t="shared" si="2"/>
        <v>166.66666666666669</v>
      </c>
      <c r="O66" s="264"/>
      <c r="P66" s="67"/>
      <c r="Q66" s="34"/>
      <c r="R66" s="33"/>
    </row>
    <row r="67" spans="1:18" s="32" customFormat="1" ht="108.75" customHeight="1" thickBot="1">
      <c r="A67" s="592"/>
      <c r="B67" s="586"/>
      <c r="C67" s="533"/>
      <c r="D67" s="534"/>
      <c r="E67" s="534"/>
      <c r="F67" s="465"/>
      <c r="G67" s="466"/>
      <c r="H67" s="466"/>
      <c r="I67" s="194"/>
      <c r="J67" s="467"/>
      <c r="K67" s="385" t="s">
        <v>259</v>
      </c>
      <c r="L67" s="298">
        <f>L68+L69</f>
        <v>4666</v>
      </c>
      <c r="M67" s="298">
        <f>M68+M69</f>
        <v>4489</v>
      </c>
      <c r="N67" s="378">
        <f t="shared" si="2"/>
        <v>96.206600942991855</v>
      </c>
      <c r="O67" s="264"/>
      <c r="P67" s="67"/>
      <c r="Q67" s="34"/>
      <c r="R67" s="33"/>
    </row>
    <row r="68" spans="1:18" s="32" customFormat="1" ht="26.25" customHeight="1">
      <c r="A68" s="592"/>
      <c r="B68" s="586"/>
      <c r="C68" s="533"/>
      <c r="D68" s="534"/>
      <c r="E68" s="534"/>
      <c r="F68" s="465"/>
      <c r="G68" s="466"/>
      <c r="H68" s="466"/>
      <c r="I68" s="194"/>
      <c r="J68" s="467"/>
      <c r="K68" s="398" t="s">
        <v>260</v>
      </c>
      <c r="L68" s="298">
        <v>4251</v>
      </c>
      <c r="M68" s="394">
        <v>4217</v>
      </c>
      <c r="N68" s="378">
        <f t="shared" si="2"/>
        <v>99.200188191013879</v>
      </c>
      <c r="O68" s="264"/>
      <c r="P68" s="67"/>
      <c r="Q68" s="34"/>
      <c r="R68" s="33"/>
    </row>
    <row r="69" spans="1:18" s="32" customFormat="1" ht="41.25" customHeight="1">
      <c r="A69" s="592"/>
      <c r="B69" s="586"/>
      <c r="C69" s="533"/>
      <c r="D69" s="534"/>
      <c r="E69" s="534"/>
      <c r="F69" s="465"/>
      <c r="G69" s="466"/>
      <c r="H69" s="466"/>
      <c r="I69" s="194"/>
      <c r="J69" s="467"/>
      <c r="K69" s="399" t="s">
        <v>261</v>
      </c>
      <c r="L69" s="298">
        <v>415</v>
      </c>
      <c r="M69" s="394">
        <v>272</v>
      </c>
      <c r="N69" s="386">
        <f t="shared" si="2"/>
        <v>65.5421686746988</v>
      </c>
      <c r="O69" s="264"/>
      <c r="P69" s="67"/>
      <c r="Q69" s="34"/>
      <c r="R69" s="33"/>
    </row>
    <row r="70" spans="1:18" s="32" customFormat="1" ht="26.25" customHeight="1">
      <c r="A70" s="592"/>
      <c r="B70" s="586"/>
      <c r="C70" s="533"/>
      <c r="D70" s="534"/>
      <c r="E70" s="534"/>
      <c r="F70" s="465"/>
      <c r="G70" s="466"/>
      <c r="H70" s="466"/>
      <c r="I70" s="194"/>
      <c r="J70" s="467"/>
      <c r="K70" s="398" t="s">
        <v>262</v>
      </c>
      <c r="L70" s="298">
        <f>L71</f>
        <v>923</v>
      </c>
      <c r="M70" s="298">
        <v>398</v>
      </c>
      <c r="N70" s="386">
        <f t="shared" si="2"/>
        <v>43.120260021668471</v>
      </c>
      <c r="O70" s="264"/>
      <c r="P70" s="67"/>
      <c r="Q70" s="34"/>
      <c r="R70" s="33"/>
    </row>
    <row r="71" spans="1:18" s="32" customFormat="1" ht="149.25" customHeight="1">
      <c r="A71" s="592"/>
      <c r="B71" s="586"/>
      <c r="C71" s="533"/>
      <c r="D71" s="534"/>
      <c r="E71" s="534"/>
      <c r="F71" s="465"/>
      <c r="G71" s="466"/>
      <c r="H71" s="466"/>
      <c r="I71" s="194"/>
      <c r="J71" s="467"/>
      <c r="K71" s="398" t="s">
        <v>263</v>
      </c>
      <c r="L71" s="298">
        <v>923</v>
      </c>
      <c r="M71" s="298">
        <v>398</v>
      </c>
      <c r="N71" s="386">
        <f t="shared" si="2"/>
        <v>43.120260021668471</v>
      </c>
      <c r="O71" s="264"/>
      <c r="P71" s="67"/>
      <c r="Q71" s="34"/>
      <c r="R71" s="33"/>
    </row>
    <row r="72" spans="1:18" s="32" customFormat="1" ht="69.75" customHeight="1">
      <c r="A72" s="592"/>
      <c r="B72" s="586"/>
      <c r="C72" s="533"/>
      <c r="D72" s="534"/>
      <c r="E72" s="534"/>
      <c r="F72" s="465"/>
      <c r="G72" s="466"/>
      <c r="H72" s="466"/>
      <c r="I72" s="194"/>
      <c r="J72" s="467"/>
      <c r="K72" s="385" t="s">
        <v>264</v>
      </c>
      <c r="L72" s="298">
        <v>70</v>
      </c>
      <c r="M72" s="298">
        <v>60</v>
      </c>
      <c r="N72" s="386">
        <f t="shared" si="2"/>
        <v>85.714285714285708</v>
      </c>
      <c r="O72" s="264"/>
      <c r="P72" s="67"/>
      <c r="Q72" s="34"/>
      <c r="R72" s="33"/>
    </row>
    <row r="73" spans="1:18" s="32" customFormat="1" ht="69.75" customHeight="1">
      <c r="A73" s="592"/>
      <c r="B73" s="586"/>
      <c r="C73" s="533"/>
      <c r="D73" s="534"/>
      <c r="E73" s="534"/>
      <c r="F73" s="465"/>
      <c r="G73" s="466"/>
      <c r="H73" s="466"/>
      <c r="I73" s="194"/>
      <c r="J73" s="467"/>
      <c r="K73" s="398" t="s">
        <v>265</v>
      </c>
      <c r="L73" s="298">
        <v>10.1</v>
      </c>
      <c r="M73" s="298">
        <v>4.5</v>
      </c>
      <c r="N73" s="386">
        <f t="shared" si="2"/>
        <v>44.554455445544555</v>
      </c>
      <c r="O73" s="264"/>
      <c r="P73" s="67"/>
      <c r="Q73" s="34"/>
      <c r="R73" s="33"/>
    </row>
    <row r="74" spans="1:18" s="32" customFormat="1" ht="137.25" customHeight="1">
      <c r="A74" s="592"/>
      <c r="B74" s="586"/>
      <c r="C74" s="533"/>
      <c r="D74" s="534"/>
      <c r="E74" s="534"/>
      <c r="F74" s="465"/>
      <c r="G74" s="466"/>
      <c r="H74" s="466"/>
      <c r="I74" s="194"/>
      <c r="J74" s="467"/>
      <c r="K74" s="398" t="s">
        <v>266</v>
      </c>
      <c r="L74" s="298">
        <v>7.5</v>
      </c>
      <c r="M74" s="298">
        <v>3.5</v>
      </c>
      <c r="N74" s="386">
        <f t="shared" si="2"/>
        <v>46.666666666666664</v>
      </c>
      <c r="O74" s="264"/>
      <c r="P74" s="67"/>
      <c r="Q74" s="34"/>
      <c r="R74" s="33"/>
    </row>
    <row r="75" spans="1:18" s="32" customFormat="1" ht="137.25" customHeight="1">
      <c r="A75" s="592"/>
      <c r="B75" s="586"/>
      <c r="C75" s="533"/>
      <c r="D75" s="534"/>
      <c r="E75" s="534"/>
      <c r="F75" s="465"/>
      <c r="G75" s="466"/>
      <c r="H75" s="466"/>
      <c r="I75" s="194"/>
      <c r="J75" s="467"/>
      <c r="K75" s="385" t="s">
        <v>267</v>
      </c>
      <c r="L75" s="298">
        <v>1</v>
      </c>
      <c r="M75" s="298">
        <v>0</v>
      </c>
      <c r="N75" s="386">
        <f t="shared" si="2"/>
        <v>0</v>
      </c>
      <c r="O75" s="264"/>
      <c r="P75" s="67"/>
      <c r="Q75" s="34"/>
      <c r="R75" s="33"/>
    </row>
    <row r="76" spans="1:18" s="32" customFormat="1" ht="137.25" customHeight="1">
      <c r="A76" s="592"/>
      <c r="B76" s="586"/>
      <c r="C76" s="533"/>
      <c r="D76" s="534"/>
      <c r="E76" s="534"/>
      <c r="F76" s="465"/>
      <c r="G76" s="466"/>
      <c r="H76" s="466"/>
      <c r="I76" s="194"/>
      <c r="J76" s="467"/>
      <c r="K76" s="385" t="s">
        <v>268</v>
      </c>
      <c r="L76" s="298">
        <v>10</v>
      </c>
      <c r="M76" s="298">
        <v>0</v>
      </c>
      <c r="N76" s="386">
        <f t="shared" si="2"/>
        <v>0</v>
      </c>
      <c r="O76" s="264"/>
      <c r="P76" s="67"/>
      <c r="Q76" s="34"/>
      <c r="R76" s="33"/>
    </row>
    <row r="77" spans="1:18" s="32" customFormat="1" ht="250.5" customHeight="1">
      <c r="A77" s="592"/>
      <c r="B77" s="586"/>
      <c r="C77" s="533"/>
      <c r="D77" s="534"/>
      <c r="E77" s="534"/>
      <c r="F77" s="465"/>
      <c r="G77" s="466"/>
      <c r="H77" s="466"/>
      <c r="I77" s="194"/>
      <c r="J77" s="467"/>
      <c r="K77" s="385" t="s">
        <v>269</v>
      </c>
      <c r="L77" s="298"/>
      <c r="M77" s="298">
        <v>0</v>
      </c>
      <c r="N77" s="386"/>
      <c r="O77" s="264"/>
      <c r="P77" s="67"/>
      <c r="Q77" s="34"/>
      <c r="R77" s="33"/>
    </row>
    <row r="78" spans="1:18" s="32" customFormat="1" ht="129" customHeight="1">
      <c r="A78" s="592"/>
      <c r="B78" s="586"/>
      <c r="C78" s="533"/>
      <c r="D78" s="534"/>
      <c r="E78" s="534"/>
      <c r="F78" s="465"/>
      <c r="G78" s="466"/>
      <c r="H78" s="466"/>
      <c r="I78" s="194"/>
      <c r="J78" s="467"/>
      <c r="K78" s="385" t="s">
        <v>270</v>
      </c>
      <c r="L78" s="298"/>
      <c r="M78" s="298"/>
      <c r="N78" s="386"/>
      <c r="O78" s="264"/>
      <c r="P78" s="67"/>
      <c r="Q78" s="34"/>
      <c r="R78" s="33"/>
    </row>
    <row r="79" spans="1:18" s="32" customFormat="1" ht="144" customHeight="1">
      <c r="A79" s="592"/>
      <c r="B79" s="586"/>
      <c r="C79" s="533"/>
      <c r="D79" s="534"/>
      <c r="E79" s="534"/>
      <c r="F79" s="465"/>
      <c r="G79" s="466"/>
      <c r="H79" s="466"/>
      <c r="I79" s="194"/>
      <c r="J79" s="467"/>
      <c r="K79" s="385" t="s">
        <v>271</v>
      </c>
      <c r="L79" s="298">
        <v>100</v>
      </c>
      <c r="M79" s="298">
        <v>100</v>
      </c>
      <c r="N79" s="386">
        <f t="shared" si="2"/>
        <v>100</v>
      </c>
      <c r="O79" s="264"/>
      <c r="P79" s="67"/>
      <c r="Q79" s="34"/>
      <c r="R79" s="33"/>
    </row>
    <row r="80" spans="1:18" s="32" customFormat="1" ht="164.25" customHeight="1">
      <c r="A80" s="592"/>
      <c r="B80" s="586"/>
      <c r="C80" s="533"/>
      <c r="D80" s="534"/>
      <c r="E80" s="534"/>
      <c r="F80" s="465"/>
      <c r="G80" s="466"/>
      <c r="H80" s="466"/>
      <c r="I80" s="194"/>
      <c r="J80" s="467"/>
      <c r="K80" s="385" t="s">
        <v>272</v>
      </c>
      <c r="L80" s="298">
        <v>0</v>
      </c>
      <c r="M80" s="298">
        <v>0</v>
      </c>
      <c r="N80" s="386"/>
      <c r="O80" s="264"/>
      <c r="P80" s="67"/>
      <c r="Q80" s="34"/>
      <c r="R80" s="33"/>
    </row>
    <row r="81" spans="1:18" s="32" customFormat="1" ht="47.25" customHeight="1">
      <c r="A81" s="592"/>
      <c r="B81" s="586"/>
      <c r="C81" s="533"/>
      <c r="D81" s="534"/>
      <c r="E81" s="534"/>
      <c r="F81" s="465"/>
      <c r="G81" s="466"/>
      <c r="H81" s="466"/>
      <c r="I81" s="194"/>
      <c r="J81" s="467"/>
      <c r="K81" s="385" t="s">
        <v>273</v>
      </c>
      <c r="L81" s="298">
        <v>0</v>
      </c>
      <c r="M81" s="298">
        <v>0</v>
      </c>
      <c r="N81" s="386"/>
      <c r="O81" s="264"/>
      <c r="P81" s="67"/>
      <c r="Q81" s="34"/>
      <c r="R81" s="33"/>
    </row>
    <row r="82" spans="1:18" s="32" customFormat="1" ht="47.25" customHeight="1">
      <c r="A82" s="592"/>
      <c r="B82" s="586"/>
      <c r="C82" s="533"/>
      <c r="D82" s="534"/>
      <c r="E82" s="534"/>
      <c r="F82" s="465"/>
      <c r="G82" s="466"/>
      <c r="H82" s="466"/>
      <c r="I82" s="194"/>
      <c r="J82" s="467"/>
      <c r="K82" s="385" t="s">
        <v>274</v>
      </c>
      <c r="L82" s="298">
        <v>27</v>
      </c>
      <c r="M82" s="298">
        <v>19</v>
      </c>
      <c r="N82" s="386">
        <f t="shared" si="2"/>
        <v>70.370370370370367</v>
      </c>
      <c r="O82" s="264"/>
      <c r="P82" s="67"/>
      <c r="Q82" s="34"/>
      <c r="R82" s="33"/>
    </row>
    <row r="83" spans="1:18" s="32" customFormat="1" ht="31.5" customHeight="1">
      <c r="A83" s="592"/>
      <c r="B83" s="586"/>
      <c r="C83" s="533"/>
      <c r="D83" s="534"/>
      <c r="E83" s="534"/>
      <c r="F83" s="465"/>
      <c r="G83" s="466"/>
      <c r="H83" s="466"/>
      <c r="I83" s="194"/>
      <c r="J83" s="467"/>
      <c r="K83" s="385" t="s">
        <v>275</v>
      </c>
      <c r="L83" s="298">
        <v>9</v>
      </c>
      <c r="M83" s="298">
        <v>7.4</v>
      </c>
      <c r="N83" s="386">
        <f t="shared" si="2"/>
        <v>82.222222222222229</v>
      </c>
      <c r="O83" s="264"/>
      <c r="P83" s="67"/>
      <c r="Q83" s="34"/>
      <c r="R83" s="33"/>
    </row>
    <row r="84" spans="1:18" s="32" customFormat="1" ht="69.75" customHeight="1">
      <c r="A84" s="592"/>
      <c r="B84" s="586"/>
      <c r="C84" s="533"/>
      <c r="D84" s="534"/>
      <c r="E84" s="534"/>
      <c r="F84" s="465"/>
      <c r="G84" s="466"/>
      <c r="H84" s="466"/>
      <c r="I84" s="194"/>
      <c r="J84" s="467"/>
      <c r="K84" s="385"/>
      <c r="L84" s="298"/>
      <c r="M84" s="298"/>
      <c r="N84" s="386">
        <f>SUM(N25:N83)</f>
        <v>4360.9964357624931</v>
      </c>
      <c r="O84" s="264"/>
      <c r="P84" s="67"/>
      <c r="Q84" s="34"/>
      <c r="R84" s="33"/>
    </row>
    <row r="85" spans="1:18" s="32" customFormat="1" ht="47.25" customHeight="1" thickBot="1">
      <c r="A85" s="592"/>
      <c r="B85" s="586"/>
      <c r="C85" s="533"/>
      <c r="D85" s="534"/>
      <c r="E85" s="534"/>
      <c r="F85" s="465"/>
      <c r="G85" s="466"/>
      <c r="H85" s="466"/>
      <c r="I85" s="194"/>
      <c r="J85" s="467"/>
      <c r="K85" s="385" t="s">
        <v>50</v>
      </c>
      <c r="L85" s="298" t="s">
        <v>299</v>
      </c>
      <c r="M85" s="298"/>
      <c r="N85" s="511">
        <f>N84/58</f>
        <v>75.189593720042978</v>
      </c>
      <c r="O85" s="471"/>
      <c r="P85" s="67"/>
      <c r="Q85" s="34"/>
      <c r="R85" s="33"/>
    </row>
    <row r="86" spans="1:18" ht="109.5" customHeight="1" thickBot="1">
      <c r="A86" s="591">
        <v>3</v>
      </c>
      <c r="B86" s="585" t="s">
        <v>309</v>
      </c>
      <c r="C86" s="108">
        <v>4</v>
      </c>
      <c r="D86" s="108">
        <v>4</v>
      </c>
      <c r="E86" s="88">
        <f t="shared" ref="E86" si="3">D86/C86*100</f>
        <v>100</v>
      </c>
      <c r="F86" s="90" t="s">
        <v>6</v>
      </c>
      <c r="G86" s="91">
        <v>0.5</v>
      </c>
      <c r="H86" s="91">
        <v>0.5</v>
      </c>
      <c r="I86" s="91">
        <f t="shared" ref="I86" si="4">H86/G86*100</f>
        <v>100</v>
      </c>
      <c r="J86" s="109">
        <f t="shared" ref="J86" si="5">E86/I86*100</f>
        <v>100</v>
      </c>
      <c r="K86" s="349" t="s">
        <v>145</v>
      </c>
      <c r="L86" s="350">
        <v>286</v>
      </c>
      <c r="M86" s="351">
        <v>303.7</v>
      </c>
      <c r="N86" s="352">
        <f>M86/L86*100</f>
        <v>106.18881118881119</v>
      </c>
      <c r="O86" s="93">
        <f>N96*J86/100</f>
        <v>107.06039092590885</v>
      </c>
      <c r="P86" s="452" t="s">
        <v>287</v>
      </c>
    </row>
    <row r="87" spans="1:18" ht="71.25" customHeight="1" thickBot="1">
      <c r="A87" s="592"/>
      <c r="B87" s="586"/>
      <c r="C87" s="550" t="s">
        <v>56</v>
      </c>
      <c r="D87" s="551"/>
      <c r="E87" s="552"/>
      <c r="F87" s="111" t="s">
        <v>53</v>
      </c>
      <c r="G87" s="98"/>
      <c r="H87" s="98"/>
      <c r="I87" s="99"/>
      <c r="J87" s="112"/>
      <c r="K87" s="353" t="s">
        <v>146</v>
      </c>
      <c r="L87" s="354">
        <v>255</v>
      </c>
      <c r="M87" s="355">
        <v>266</v>
      </c>
      <c r="N87" s="352">
        <f>M87/L87*100</f>
        <v>104.31372549019609</v>
      </c>
      <c r="O87" s="114"/>
      <c r="P87" s="453"/>
    </row>
    <row r="88" spans="1:18" ht="69.75" customHeight="1" thickBot="1">
      <c r="A88" s="592"/>
      <c r="B88" s="586"/>
      <c r="C88" s="553"/>
      <c r="D88" s="554"/>
      <c r="E88" s="555"/>
      <c r="F88" s="111" t="s">
        <v>52</v>
      </c>
      <c r="G88" s="98"/>
      <c r="H88" s="98"/>
      <c r="I88" s="99"/>
      <c r="J88" s="112"/>
      <c r="K88" s="356" t="s">
        <v>147</v>
      </c>
      <c r="L88" s="357">
        <v>28</v>
      </c>
      <c r="M88" s="355">
        <v>28</v>
      </c>
      <c r="N88" s="352">
        <f t="shared" ref="N88" si="6">M88/L88*100</f>
        <v>100</v>
      </c>
      <c r="O88" s="114"/>
      <c r="P88" s="453"/>
    </row>
    <row r="89" spans="1:18" ht="69" customHeight="1" thickBot="1">
      <c r="A89" s="592"/>
      <c r="B89" s="586"/>
      <c r="C89" s="553"/>
      <c r="D89" s="554"/>
      <c r="E89" s="555"/>
      <c r="F89" s="111" t="s">
        <v>54</v>
      </c>
      <c r="G89" s="99">
        <v>0.5</v>
      </c>
      <c r="H89" s="99">
        <v>0</v>
      </c>
      <c r="I89" s="99">
        <f t="shared" ref="I89" si="7">H89/G89*100</f>
        <v>0</v>
      </c>
      <c r="J89" s="112"/>
      <c r="K89" s="358" t="s">
        <v>148</v>
      </c>
      <c r="L89" s="357">
        <v>12</v>
      </c>
      <c r="M89" s="355">
        <v>12</v>
      </c>
      <c r="N89" s="352">
        <f t="shared" ref="N89:N94" si="8">M89/L89*100</f>
        <v>100</v>
      </c>
      <c r="O89" s="114"/>
      <c r="P89" s="453"/>
    </row>
    <row r="90" spans="1:18" ht="78.75" customHeight="1" thickBot="1">
      <c r="A90" s="592"/>
      <c r="B90" s="586"/>
      <c r="C90" s="553"/>
      <c r="D90" s="554"/>
      <c r="E90" s="555"/>
      <c r="F90" s="120" t="s">
        <v>55</v>
      </c>
      <c r="G90" s="105">
        <v>0</v>
      </c>
      <c r="H90" s="105">
        <v>0.5</v>
      </c>
      <c r="I90" s="99"/>
      <c r="J90" s="112"/>
      <c r="K90" s="358" t="s">
        <v>149</v>
      </c>
      <c r="L90" s="357">
        <v>1</v>
      </c>
      <c r="M90" s="355">
        <v>1</v>
      </c>
      <c r="N90" s="352">
        <f t="shared" si="8"/>
        <v>100</v>
      </c>
      <c r="O90" s="114"/>
      <c r="P90" s="453"/>
    </row>
    <row r="91" spans="1:18" ht="51" customHeight="1" thickBot="1">
      <c r="A91" s="592"/>
      <c r="B91" s="586"/>
      <c r="C91" s="553"/>
      <c r="D91" s="554"/>
      <c r="E91" s="555"/>
      <c r="F91" s="624"/>
      <c r="G91" s="625"/>
      <c r="H91" s="625"/>
      <c r="I91" s="625"/>
      <c r="J91" s="626"/>
      <c r="K91" s="358" t="s">
        <v>150</v>
      </c>
      <c r="L91" s="357">
        <v>214</v>
      </c>
      <c r="M91" s="355">
        <v>225</v>
      </c>
      <c r="N91" s="352">
        <f t="shared" si="8"/>
        <v>105.14018691588785</v>
      </c>
      <c r="O91" s="114"/>
      <c r="P91" s="453"/>
    </row>
    <row r="92" spans="1:18" ht="149.25" customHeight="1" thickBot="1">
      <c r="A92" s="592"/>
      <c r="B92" s="586"/>
      <c r="C92" s="553"/>
      <c r="D92" s="554"/>
      <c r="E92" s="555"/>
      <c r="F92" s="627"/>
      <c r="G92" s="628"/>
      <c r="H92" s="628"/>
      <c r="I92" s="628"/>
      <c r="J92" s="629"/>
      <c r="K92" s="101" t="s">
        <v>153</v>
      </c>
      <c r="L92" s="119">
        <v>41</v>
      </c>
      <c r="M92" s="113">
        <v>40.6</v>
      </c>
      <c r="N92" s="110">
        <f t="shared" si="8"/>
        <v>99.024390243902445</v>
      </c>
      <c r="O92" s="114"/>
      <c r="P92" s="453"/>
    </row>
    <row r="93" spans="1:18" ht="91.5" customHeight="1" thickBot="1">
      <c r="A93" s="592"/>
      <c r="B93" s="586"/>
      <c r="C93" s="553"/>
      <c r="D93" s="554"/>
      <c r="E93" s="555"/>
      <c r="F93" s="627"/>
      <c r="G93" s="628"/>
      <c r="H93" s="628"/>
      <c r="I93" s="628"/>
      <c r="J93" s="629"/>
      <c r="K93" s="101" t="s">
        <v>151</v>
      </c>
      <c r="L93" s="119">
        <v>2</v>
      </c>
      <c r="M93" s="113">
        <v>3</v>
      </c>
      <c r="N93" s="110">
        <f t="shared" si="8"/>
        <v>150</v>
      </c>
      <c r="O93" s="114"/>
      <c r="P93" s="453"/>
    </row>
    <row r="94" spans="1:18" ht="56.25" customHeight="1">
      <c r="A94" s="592"/>
      <c r="B94" s="586"/>
      <c r="C94" s="553"/>
      <c r="D94" s="554"/>
      <c r="E94" s="555"/>
      <c r="F94" s="627"/>
      <c r="G94" s="628"/>
      <c r="H94" s="628"/>
      <c r="I94" s="628"/>
      <c r="J94" s="629"/>
      <c r="K94" s="101" t="s">
        <v>152</v>
      </c>
      <c r="L94" s="119">
        <v>8.9</v>
      </c>
      <c r="M94" s="113">
        <v>8.8000000000000007</v>
      </c>
      <c r="N94" s="110">
        <f t="shared" si="8"/>
        <v>98.876404494382029</v>
      </c>
      <c r="O94" s="114"/>
      <c r="P94" s="453"/>
    </row>
    <row r="95" spans="1:18" ht="30" customHeight="1">
      <c r="A95" s="592"/>
      <c r="B95" s="586"/>
      <c r="C95" s="553"/>
      <c r="D95" s="554"/>
      <c r="E95" s="555"/>
      <c r="F95" s="627"/>
      <c r="G95" s="628"/>
      <c r="H95" s="628"/>
      <c r="I95" s="628"/>
      <c r="J95" s="629"/>
      <c r="K95" s="101"/>
      <c r="L95" s="121"/>
      <c r="M95" s="121"/>
      <c r="N95" s="122">
        <f>N94+N93+N92+N91+N90+N89+N88+N87+N86</f>
        <v>963.54351833317969</v>
      </c>
      <c r="O95" s="114" t="s">
        <v>211</v>
      </c>
      <c r="P95" s="453"/>
    </row>
    <row r="96" spans="1:18" ht="75" customHeight="1" thickBot="1">
      <c r="A96" s="593"/>
      <c r="B96" s="587"/>
      <c r="C96" s="556"/>
      <c r="D96" s="557"/>
      <c r="E96" s="558"/>
      <c r="F96" s="630"/>
      <c r="G96" s="631"/>
      <c r="H96" s="631"/>
      <c r="I96" s="631"/>
      <c r="J96" s="632"/>
      <c r="K96" s="618" t="s">
        <v>50</v>
      </c>
      <c r="L96" s="619"/>
      <c r="M96" s="620"/>
      <c r="N96" s="126">
        <f>N95/9</f>
        <v>107.06039092590885</v>
      </c>
      <c r="O96" s="127"/>
      <c r="P96" s="454"/>
    </row>
    <row r="97" spans="1:16" ht="89.25" customHeight="1">
      <c r="A97" s="591">
        <v>4</v>
      </c>
      <c r="B97" s="585" t="s">
        <v>216</v>
      </c>
      <c r="C97" s="129">
        <v>14</v>
      </c>
      <c r="D97" s="129">
        <v>13</v>
      </c>
      <c r="E97" s="130">
        <f>D97/C97*100</f>
        <v>92.857142857142861</v>
      </c>
      <c r="F97" s="131" t="s">
        <v>6</v>
      </c>
      <c r="G97" s="132">
        <v>9284.9</v>
      </c>
      <c r="H97" s="132">
        <v>8787.7999999999993</v>
      </c>
      <c r="I97" s="132">
        <f>H97/G97*100</f>
        <v>94.646145892793669</v>
      </c>
      <c r="J97" s="133">
        <f>E97/I97*100</f>
        <v>98.109798324300257</v>
      </c>
      <c r="K97" s="134" t="s">
        <v>57</v>
      </c>
      <c r="L97" s="135">
        <v>95</v>
      </c>
      <c r="M97" s="135">
        <v>88</v>
      </c>
      <c r="N97" s="136">
        <f>M97/L97*100</f>
        <v>92.631578947368425</v>
      </c>
      <c r="O97" s="137">
        <f>N112*J97/100</f>
        <v>97.619249332678748</v>
      </c>
      <c r="P97" s="521" t="s">
        <v>286</v>
      </c>
    </row>
    <row r="98" spans="1:16" ht="90.75" customHeight="1">
      <c r="A98" s="592"/>
      <c r="B98" s="586"/>
      <c r="C98" s="530" t="s">
        <v>154</v>
      </c>
      <c r="D98" s="531"/>
      <c r="E98" s="532"/>
      <c r="F98" s="97" t="s">
        <v>53</v>
      </c>
      <c r="G98" s="98"/>
      <c r="H98" s="98"/>
      <c r="I98" s="99"/>
      <c r="J98" s="100"/>
      <c r="K98" s="138" t="s">
        <v>58</v>
      </c>
      <c r="L98" s="139" t="s">
        <v>92</v>
      </c>
      <c r="M98" s="140" t="s">
        <v>92</v>
      </c>
      <c r="N98" s="136">
        <v>100</v>
      </c>
      <c r="O98" s="141"/>
      <c r="P98" s="522"/>
    </row>
    <row r="99" spans="1:16" ht="81.75" customHeight="1">
      <c r="A99" s="592"/>
      <c r="B99" s="586"/>
      <c r="C99" s="515"/>
      <c r="D99" s="516"/>
      <c r="E99" s="517"/>
      <c r="F99" s="97" t="s">
        <v>52</v>
      </c>
      <c r="G99" s="98"/>
      <c r="H99" s="98"/>
      <c r="I99" s="99"/>
      <c r="J99" s="100"/>
      <c r="K99" s="142" t="s">
        <v>59</v>
      </c>
      <c r="L99" s="143" t="s">
        <v>92</v>
      </c>
      <c r="M99" s="143" t="s">
        <v>92</v>
      </c>
      <c r="N99" s="136">
        <v>100</v>
      </c>
      <c r="O99" s="141"/>
      <c r="P99" s="522"/>
    </row>
    <row r="100" spans="1:16" ht="69.75" customHeight="1">
      <c r="A100" s="592"/>
      <c r="B100" s="586"/>
      <c r="C100" s="515"/>
      <c r="D100" s="516"/>
      <c r="E100" s="517"/>
      <c r="F100" s="97" t="s">
        <v>54</v>
      </c>
      <c r="G100" s="132">
        <v>9284.9</v>
      </c>
      <c r="H100" s="132">
        <v>8787.7999999999993</v>
      </c>
      <c r="I100" s="132"/>
      <c r="J100" s="133"/>
      <c r="K100" s="142" t="s">
        <v>60</v>
      </c>
      <c r="L100" s="135" t="s">
        <v>61</v>
      </c>
      <c r="M100" s="143" t="s">
        <v>61</v>
      </c>
      <c r="N100" s="136">
        <v>100</v>
      </c>
      <c r="O100" s="141"/>
      <c r="P100" s="522"/>
    </row>
    <row r="101" spans="1:16" ht="99.75" customHeight="1">
      <c r="A101" s="592"/>
      <c r="B101" s="586"/>
      <c r="C101" s="515"/>
      <c r="D101" s="516"/>
      <c r="E101" s="517"/>
      <c r="F101" s="144" t="s">
        <v>55</v>
      </c>
      <c r="G101" s="121"/>
      <c r="H101" s="121"/>
      <c r="I101" s="121"/>
      <c r="J101" s="121"/>
      <c r="K101" s="145" t="s">
        <v>62</v>
      </c>
      <c r="L101" s="146" t="s">
        <v>61</v>
      </c>
      <c r="M101" s="147" t="s">
        <v>61</v>
      </c>
      <c r="N101" s="136">
        <v>100</v>
      </c>
      <c r="O101" s="141"/>
      <c r="P101" s="522"/>
    </row>
    <row r="102" spans="1:16" ht="213" customHeight="1">
      <c r="A102" s="592"/>
      <c r="B102" s="586"/>
      <c r="C102" s="515"/>
      <c r="D102" s="516"/>
      <c r="E102" s="517"/>
      <c r="F102" s="148"/>
      <c r="G102" s="148"/>
      <c r="H102" s="148"/>
      <c r="I102" s="148"/>
      <c r="J102" s="148"/>
      <c r="K102" s="149" t="s">
        <v>63</v>
      </c>
      <c r="L102" s="150">
        <v>0</v>
      </c>
      <c r="M102" s="113">
        <v>0</v>
      </c>
      <c r="N102" s="136">
        <v>100</v>
      </c>
      <c r="O102" s="141"/>
      <c r="P102" s="522"/>
    </row>
    <row r="103" spans="1:16" ht="61.5" customHeight="1">
      <c r="A103" s="592"/>
      <c r="B103" s="586"/>
      <c r="C103" s="515"/>
      <c r="D103" s="516"/>
      <c r="E103" s="517"/>
      <c r="F103" s="148"/>
      <c r="G103" s="148"/>
      <c r="H103" s="148"/>
      <c r="I103" s="148"/>
      <c r="J103" s="148"/>
      <c r="K103" s="151" t="s">
        <v>64</v>
      </c>
      <c r="L103" s="152" t="s">
        <v>72</v>
      </c>
      <c r="M103" s="113" t="s">
        <v>72</v>
      </c>
      <c r="N103" s="136">
        <v>100</v>
      </c>
      <c r="O103" s="141"/>
      <c r="P103" s="522"/>
    </row>
    <row r="104" spans="1:16" ht="58.5" customHeight="1">
      <c r="A104" s="592"/>
      <c r="B104" s="586"/>
      <c r="C104" s="515"/>
      <c r="D104" s="516"/>
      <c r="E104" s="517"/>
      <c r="F104" s="148"/>
      <c r="G104" s="148"/>
      <c r="H104" s="148"/>
      <c r="I104" s="148"/>
      <c r="J104" s="148"/>
      <c r="K104" s="151" t="s">
        <v>65</v>
      </c>
      <c r="L104" s="119" t="s">
        <v>61</v>
      </c>
      <c r="M104" s="113" t="s">
        <v>61</v>
      </c>
      <c r="N104" s="136">
        <v>100</v>
      </c>
      <c r="O104" s="141"/>
      <c r="P104" s="522"/>
    </row>
    <row r="105" spans="1:16" ht="57" customHeight="1">
      <c r="A105" s="592"/>
      <c r="B105" s="586"/>
      <c r="C105" s="515"/>
      <c r="D105" s="516"/>
      <c r="E105" s="517"/>
      <c r="F105" s="148"/>
      <c r="G105" s="148"/>
      <c r="H105" s="148"/>
      <c r="I105" s="148"/>
      <c r="J105" s="148"/>
      <c r="K105" s="151" t="s">
        <v>66</v>
      </c>
      <c r="L105" s="153">
        <v>80</v>
      </c>
      <c r="M105" s="113" t="s">
        <v>67</v>
      </c>
      <c r="N105" s="136">
        <v>100</v>
      </c>
      <c r="O105" s="141"/>
      <c r="P105" s="522"/>
    </row>
    <row r="106" spans="1:16" ht="75.75" customHeight="1">
      <c r="A106" s="592"/>
      <c r="B106" s="586"/>
      <c r="C106" s="515"/>
      <c r="D106" s="516"/>
      <c r="E106" s="517"/>
      <c r="F106" s="148"/>
      <c r="G106" s="148"/>
      <c r="H106" s="148"/>
      <c r="I106" s="148"/>
      <c r="J106" s="148"/>
      <c r="K106" s="151" t="s">
        <v>68</v>
      </c>
      <c r="L106" s="119" t="s">
        <v>93</v>
      </c>
      <c r="M106" s="113" t="s">
        <v>93</v>
      </c>
      <c r="N106" s="136">
        <v>100</v>
      </c>
      <c r="O106" s="141"/>
      <c r="P106" s="522"/>
    </row>
    <row r="107" spans="1:16" ht="83.25" customHeight="1">
      <c r="A107" s="592"/>
      <c r="B107" s="586"/>
      <c r="C107" s="515"/>
      <c r="D107" s="516"/>
      <c r="E107" s="517"/>
      <c r="F107" s="148"/>
      <c r="G107" s="148"/>
      <c r="H107" s="148"/>
      <c r="I107" s="148"/>
      <c r="J107" s="148"/>
      <c r="K107" s="151" t="s">
        <v>69</v>
      </c>
      <c r="L107" s="119" t="s">
        <v>61</v>
      </c>
      <c r="M107" s="113" t="s">
        <v>61</v>
      </c>
      <c r="N107" s="136">
        <v>100</v>
      </c>
      <c r="O107" s="141"/>
      <c r="P107" s="522"/>
    </row>
    <row r="108" spans="1:16" ht="83.25" customHeight="1">
      <c r="A108" s="592"/>
      <c r="B108" s="586"/>
      <c r="C108" s="515"/>
      <c r="D108" s="516"/>
      <c r="E108" s="517"/>
      <c r="F108" s="148"/>
      <c r="G108" s="148"/>
      <c r="H108" s="148"/>
      <c r="I108" s="148"/>
      <c r="J108" s="148"/>
      <c r="K108" s="154" t="s">
        <v>89</v>
      </c>
      <c r="L108" s="153">
        <v>1</v>
      </c>
      <c r="M108" s="113">
        <v>1</v>
      </c>
      <c r="N108" s="136">
        <f t="shared" ref="N108:N110" si="9">M108/L108*100</f>
        <v>100</v>
      </c>
      <c r="O108" s="141"/>
      <c r="P108" s="522"/>
    </row>
    <row r="109" spans="1:16" ht="143.25" customHeight="1">
      <c r="A109" s="592"/>
      <c r="B109" s="586"/>
      <c r="C109" s="515"/>
      <c r="D109" s="516"/>
      <c r="E109" s="517"/>
      <c r="F109" s="148"/>
      <c r="G109" s="148"/>
      <c r="H109" s="148"/>
      <c r="I109" s="148"/>
      <c r="J109" s="148"/>
      <c r="K109" s="154" t="s">
        <v>90</v>
      </c>
      <c r="L109" s="119">
        <v>0</v>
      </c>
      <c r="M109" s="113">
        <v>0</v>
      </c>
      <c r="N109" s="136">
        <v>100</v>
      </c>
      <c r="O109" s="141"/>
      <c r="P109" s="522"/>
    </row>
    <row r="110" spans="1:16" ht="134.25" customHeight="1">
      <c r="A110" s="592"/>
      <c r="B110" s="586"/>
      <c r="C110" s="515"/>
      <c r="D110" s="516"/>
      <c r="E110" s="517"/>
      <c r="F110" s="148"/>
      <c r="G110" s="148"/>
      <c r="H110" s="148"/>
      <c r="I110" s="148"/>
      <c r="J110" s="148"/>
      <c r="K110" s="154" t="s">
        <v>91</v>
      </c>
      <c r="L110" s="119">
        <v>1</v>
      </c>
      <c r="M110" s="113">
        <v>1</v>
      </c>
      <c r="N110" s="136">
        <f t="shared" si="9"/>
        <v>100</v>
      </c>
      <c r="O110" s="141"/>
      <c r="P110" s="522"/>
    </row>
    <row r="111" spans="1:16" ht="21" customHeight="1">
      <c r="A111" s="592"/>
      <c r="B111" s="586"/>
      <c r="C111" s="515"/>
      <c r="D111" s="516"/>
      <c r="E111" s="517"/>
      <c r="F111" s="148"/>
      <c r="G111" s="148"/>
      <c r="H111" s="148"/>
      <c r="I111" s="148"/>
      <c r="J111" s="148"/>
      <c r="K111" s="101"/>
      <c r="L111" s="119"/>
      <c r="M111" s="113"/>
      <c r="N111" s="102">
        <v>1392.6</v>
      </c>
      <c r="O111" s="141"/>
      <c r="P111" s="522"/>
    </row>
    <row r="112" spans="1:16" ht="56.25" customHeight="1" thickBot="1">
      <c r="A112" s="593"/>
      <c r="B112" s="587"/>
      <c r="C112" s="518"/>
      <c r="D112" s="519"/>
      <c r="E112" s="520"/>
      <c r="F112" s="155"/>
      <c r="G112" s="155"/>
      <c r="H112" s="155"/>
      <c r="I112" s="155"/>
      <c r="J112" s="155"/>
      <c r="K112" s="618" t="s">
        <v>50</v>
      </c>
      <c r="L112" s="619"/>
      <c r="M112" s="620"/>
      <c r="N112" s="156">
        <v>99.5</v>
      </c>
      <c r="O112" s="157"/>
      <c r="P112" s="523"/>
    </row>
    <row r="113" spans="1:16" ht="91.5" customHeight="1">
      <c r="A113" s="488">
        <v>5</v>
      </c>
      <c r="B113" s="547" t="s">
        <v>217</v>
      </c>
      <c r="C113" s="88">
        <v>14</v>
      </c>
      <c r="D113" s="88">
        <v>45</v>
      </c>
      <c r="E113" s="89">
        <f>D113/C113*100</f>
        <v>321.42857142857144</v>
      </c>
      <c r="F113" s="444" t="s">
        <v>6</v>
      </c>
      <c r="G113" s="159">
        <v>30920</v>
      </c>
      <c r="H113" s="159">
        <v>32247.5</v>
      </c>
      <c r="I113" s="160">
        <f>H113/G113*100</f>
        <v>104.29333764553688</v>
      </c>
      <c r="J113" s="92">
        <f>E113/I113*100</f>
        <v>308.19664868815966</v>
      </c>
      <c r="K113" s="161" t="s">
        <v>74</v>
      </c>
      <c r="L113" s="162">
        <v>94</v>
      </c>
      <c r="M113" s="162">
        <v>94</v>
      </c>
      <c r="N113" s="163">
        <f t="shared" ref="N113:N124" si="10">M113/L113*100</f>
        <v>100</v>
      </c>
      <c r="O113" s="164">
        <f>N126*J113/100</f>
        <v>282.79450021114127</v>
      </c>
      <c r="P113" s="505" t="s">
        <v>155</v>
      </c>
    </row>
    <row r="114" spans="1:16" ht="188.25" customHeight="1">
      <c r="A114" s="489"/>
      <c r="B114" s="548"/>
      <c r="C114" s="530" t="s">
        <v>168</v>
      </c>
      <c r="D114" s="531"/>
      <c r="E114" s="532"/>
      <c r="F114" s="445" t="s">
        <v>53</v>
      </c>
      <c r="G114" s="446">
        <v>2380</v>
      </c>
      <c r="H114" s="165">
        <v>2380</v>
      </c>
      <c r="I114" s="159">
        <v>100</v>
      </c>
      <c r="J114" s="100"/>
      <c r="K114" s="166" t="s">
        <v>156</v>
      </c>
      <c r="L114" s="167">
        <v>0</v>
      </c>
      <c r="M114" s="167">
        <v>85</v>
      </c>
      <c r="N114" s="168" t="e">
        <f t="shared" si="10"/>
        <v>#DIV/0!</v>
      </c>
      <c r="O114" s="169"/>
      <c r="P114" s="491"/>
    </row>
    <row r="115" spans="1:16" ht="202.5" customHeight="1">
      <c r="A115" s="489"/>
      <c r="B115" s="548"/>
      <c r="C115" s="533"/>
      <c r="D115" s="534"/>
      <c r="E115" s="535"/>
      <c r="F115" s="445" t="s">
        <v>52</v>
      </c>
      <c r="G115" s="446">
        <v>126.2</v>
      </c>
      <c r="H115" s="165">
        <v>125.3</v>
      </c>
      <c r="I115" s="159">
        <f>H115/G115*100</f>
        <v>99.286846275752765</v>
      </c>
      <c r="J115" s="100"/>
      <c r="K115" s="166" t="s">
        <v>157</v>
      </c>
      <c r="L115" s="170">
        <v>60</v>
      </c>
      <c r="M115" s="170">
        <v>30</v>
      </c>
      <c r="N115" s="168">
        <f t="shared" si="10"/>
        <v>50</v>
      </c>
      <c r="O115" s="169"/>
      <c r="P115" s="491"/>
    </row>
    <row r="116" spans="1:16" ht="196.5" customHeight="1">
      <c r="A116" s="489"/>
      <c r="B116" s="548"/>
      <c r="C116" s="482"/>
      <c r="D116" s="483"/>
      <c r="E116" s="484"/>
      <c r="F116" s="445" t="s">
        <v>54</v>
      </c>
      <c r="G116" s="446">
        <v>28413.8</v>
      </c>
      <c r="H116" s="165">
        <v>29742.2</v>
      </c>
      <c r="I116" s="159">
        <f>H116/G116*100</f>
        <v>104.6751930400017</v>
      </c>
      <c r="J116" s="100"/>
      <c r="K116" s="166" t="s">
        <v>75</v>
      </c>
      <c r="L116" s="170">
        <v>100</v>
      </c>
      <c r="M116" s="170">
        <v>100</v>
      </c>
      <c r="N116" s="168">
        <f t="shared" si="10"/>
        <v>100</v>
      </c>
      <c r="O116" s="169"/>
      <c r="P116" s="491"/>
    </row>
    <row r="117" spans="1:16" ht="216.75" customHeight="1">
      <c r="A117" s="489"/>
      <c r="B117" s="548"/>
      <c r="C117" s="482"/>
      <c r="D117" s="483"/>
      <c r="E117" s="484"/>
      <c r="F117" s="447" t="s">
        <v>55</v>
      </c>
      <c r="G117" s="446">
        <v>0</v>
      </c>
      <c r="H117" s="165"/>
      <c r="I117" s="159"/>
      <c r="J117" s="100"/>
      <c r="K117" s="166" t="s">
        <v>169</v>
      </c>
      <c r="L117" s="506">
        <v>168400</v>
      </c>
      <c r="M117" s="507">
        <v>176809</v>
      </c>
      <c r="N117" s="168">
        <f t="shared" si="10"/>
        <v>104.99346793349169</v>
      </c>
      <c r="O117" s="169"/>
      <c r="P117" s="491"/>
    </row>
    <row r="118" spans="1:16" ht="204" customHeight="1">
      <c r="A118" s="489"/>
      <c r="B118" s="548"/>
      <c r="C118" s="482"/>
      <c r="D118" s="483"/>
      <c r="E118" s="484"/>
      <c r="F118" s="423"/>
      <c r="G118" s="424"/>
      <c r="H118" s="173"/>
      <c r="I118" s="173"/>
      <c r="J118" s="173"/>
      <c r="K118" s="166" t="s">
        <v>170</v>
      </c>
      <c r="L118" s="449">
        <v>103</v>
      </c>
      <c r="M118" s="449">
        <v>103</v>
      </c>
      <c r="N118" s="168">
        <f t="shared" si="10"/>
        <v>100</v>
      </c>
      <c r="O118" s="169"/>
      <c r="P118" s="491"/>
    </row>
    <row r="119" spans="1:16" ht="103.5" customHeight="1">
      <c r="A119" s="489"/>
      <c r="B119" s="548"/>
      <c r="C119" s="482"/>
      <c r="D119" s="483"/>
      <c r="E119" s="484"/>
      <c r="F119" s="448"/>
      <c r="G119" s="441"/>
      <c r="H119" s="148"/>
      <c r="I119" s="148"/>
      <c r="J119" s="148"/>
      <c r="K119" s="166" t="s">
        <v>171</v>
      </c>
      <c r="L119" s="450">
        <v>17</v>
      </c>
      <c r="M119" s="450">
        <v>17</v>
      </c>
      <c r="N119" s="168">
        <f t="shared" si="10"/>
        <v>100</v>
      </c>
      <c r="O119" s="169"/>
      <c r="P119" s="491"/>
    </row>
    <row r="120" spans="1:16" ht="267.75" customHeight="1">
      <c r="A120" s="489"/>
      <c r="B120" s="548"/>
      <c r="C120" s="482"/>
      <c r="D120" s="483"/>
      <c r="E120" s="484"/>
      <c r="F120" s="448"/>
      <c r="G120" s="441"/>
      <c r="H120" s="148"/>
      <c r="I120" s="148"/>
      <c r="J120" s="148"/>
      <c r="K120" s="175" t="s">
        <v>172</v>
      </c>
      <c r="L120" s="449">
        <v>95.7</v>
      </c>
      <c r="M120" s="451">
        <v>95.53</v>
      </c>
      <c r="N120" s="176">
        <f t="shared" si="10"/>
        <v>99.822361546499465</v>
      </c>
      <c r="O120" s="169"/>
      <c r="P120" s="491"/>
    </row>
    <row r="121" spans="1:16" ht="195" customHeight="1">
      <c r="A121" s="489"/>
      <c r="B121" s="548"/>
      <c r="C121" s="482"/>
      <c r="D121" s="483"/>
      <c r="E121" s="484"/>
      <c r="F121" s="448"/>
      <c r="G121" s="441"/>
      <c r="H121" s="148"/>
      <c r="I121" s="148"/>
      <c r="J121" s="148"/>
      <c r="K121" s="166" t="s">
        <v>173</v>
      </c>
      <c r="L121" s="450">
        <v>107</v>
      </c>
      <c r="M121" s="450">
        <v>107</v>
      </c>
      <c r="N121" s="168">
        <f t="shared" si="10"/>
        <v>100</v>
      </c>
      <c r="O121" s="169"/>
      <c r="P121" s="491"/>
    </row>
    <row r="122" spans="1:16" ht="98.25" customHeight="1">
      <c r="A122" s="489"/>
      <c r="B122" s="548"/>
      <c r="C122" s="482"/>
      <c r="D122" s="483"/>
      <c r="E122" s="484"/>
      <c r="F122" s="448"/>
      <c r="G122" s="441"/>
      <c r="H122" s="148"/>
      <c r="I122" s="148"/>
      <c r="J122" s="148"/>
      <c r="K122" s="166" t="s">
        <v>295</v>
      </c>
      <c r="L122" s="167">
        <v>5633</v>
      </c>
      <c r="M122" s="449">
        <v>5710</v>
      </c>
      <c r="N122" s="168">
        <f t="shared" si="10"/>
        <v>101.36694478963253</v>
      </c>
      <c r="O122" s="169"/>
      <c r="P122" s="491"/>
    </row>
    <row r="123" spans="1:16" ht="111" customHeight="1">
      <c r="A123" s="489"/>
      <c r="B123" s="548"/>
      <c r="C123" s="482"/>
      <c r="D123" s="483"/>
      <c r="E123" s="484"/>
      <c r="F123" s="448"/>
      <c r="G123" s="441"/>
      <c r="H123" s="148"/>
      <c r="I123" s="148"/>
      <c r="J123" s="148"/>
      <c r="K123" s="166" t="s">
        <v>174</v>
      </c>
      <c r="L123" s="170">
        <v>11.1</v>
      </c>
      <c r="M123" s="170">
        <v>5.9</v>
      </c>
      <c r="N123" s="168">
        <f t="shared" si="10"/>
        <v>53.153153153153156</v>
      </c>
      <c r="O123" s="169"/>
      <c r="P123" s="491"/>
    </row>
    <row r="124" spans="1:16" ht="139.5" customHeight="1">
      <c r="A124" s="489"/>
      <c r="B124" s="548"/>
      <c r="C124" s="482"/>
      <c r="D124" s="483"/>
      <c r="E124" s="484"/>
      <c r="F124" s="448"/>
      <c r="G124" s="441"/>
      <c r="H124" s="148"/>
      <c r="I124" s="148"/>
      <c r="J124" s="148"/>
      <c r="K124" s="166" t="s">
        <v>175</v>
      </c>
      <c r="L124" s="170">
        <v>63</v>
      </c>
      <c r="M124" s="170">
        <v>63</v>
      </c>
      <c r="N124" s="168">
        <f t="shared" si="10"/>
        <v>100</v>
      </c>
      <c r="O124" s="169"/>
      <c r="P124" s="491"/>
    </row>
    <row r="125" spans="1:16" ht="33.75" customHeight="1">
      <c r="A125" s="489"/>
      <c r="B125" s="548"/>
      <c r="C125" s="482"/>
      <c r="D125" s="483"/>
      <c r="E125" s="484"/>
      <c r="F125" s="448"/>
      <c r="G125" s="441"/>
      <c r="H125" s="148"/>
      <c r="I125" s="148"/>
      <c r="J125" s="148"/>
      <c r="K125" s="166"/>
      <c r="L125" s="170"/>
      <c r="M125" s="170"/>
      <c r="N125" s="168">
        <f>N124+N123+N122+N121+N120+N119+N118+N117+N116+N115+N113</f>
        <v>1009.3359274227769</v>
      </c>
      <c r="O125" s="169"/>
      <c r="P125" s="491"/>
    </row>
    <row r="126" spans="1:16" ht="47.25" customHeight="1" thickBot="1">
      <c r="A126" s="490"/>
      <c r="B126" s="549"/>
      <c r="C126" s="485"/>
      <c r="D126" s="486"/>
      <c r="E126" s="487"/>
      <c r="F126" s="428"/>
      <c r="G126" s="429"/>
      <c r="H126" s="155"/>
      <c r="I126" s="155"/>
      <c r="J126" s="155"/>
      <c r="K126" s="621" t="s">
        <v>50</v>
      </c>
      <c r="L126" s="622"/>
      <c r="M126" s="623"/>
      <c r="N126" s="178">
        <f>N125/11</f>
        <v>91.75781158388881</v>
      </c>
      <c r="O126" s="179"/>
      <c r="P126" s="492"/>
    </row>
    <row r="127" spans="1:16" ht="178.5" customHeight="1">
      <c r="A127" s="493">
        <v>6</v>
      </c>
      <c r="B127" s="585" t="s">
        <v>212</v>
      </c>
      <c r="C127" s="88">
        <v>17</v>
      </c>
      <c r="D127" s="88">
        <v>17</v>
      </c>
      <c r="E127" s="89">
        <f>D127/C127*100</f>
        <v>100</v>
      </c>
      <c r="F127" s="417" t="s">
        <v>6</v>
      </c>
      <c r="G127" s="418">
        <v>38.4</v>
      </c>
      <c r="H127" s="418">
        <v>38</v>
      </c>
      <c r="I127" s="99">
        <f>H127/G127*100</f>
        <v>98.958333333333343</v>
      </c>
      <c r="J127" s="92">
        <f>E127/I127*100</f>
        <v>101.05263157894736</v>
      </c>
      <c r="K127" s="108" t="s">
        <v>176</v>
      </c>
      <c r="L127" s="419">
        <v>11</v>
      </c>
      <c r="M127" s="419">
        <v>15</v>
      </c>
      <c r="N127" s="228">
        <f>M127/L127*100</f>
        <v>136.36363636363635</v>
      </c>
      <c r="O127" s="502">
        <f>N133*J127/100</f>
        <v>134.28274322169054</v>
      </c>
      <c r="P127" s="479" t="s">
        <v>155</v>
      </c>
    </row>
    <row r="128" spans="1:16" ht="180" customHeight="1" thickBot="1">
      <c r="A128" s="494"/>
      <c r="B128" s="586"/>
      <c r="C128" s="530"/>
      <c r="D128" s="531"/>
      <c r="E128" s="532"/>
      <c r="F128" s="420" t="s">
        <v>53</v>
      </c>
      <c r="G128" s="418"/>
      <c r="H128" s="418"/>
      <c r="I128" s="99"/>
      <c r="J128" s="100"/>
      <c r="K128" s="421" t="s">
        <v>177</v>
      </c>
      <c r="L128" s="361">
        <v>11</v>
      </c>
      <c r="M128" s="361">
        <v>16</v>
      </c>
      <c r="N128" s="102">
        <v>166.7</v>
      </c>
      <c r="O128" s="503"/>
      <c r="P128" s="480"/>
    </row>
    <row r="129" spans="1:16" ht="142.5" customHeight="1">
      <c r="A129" s="494"/>
      <c r="B129" s="586"/>
      <c r="C129" s="533"/>
      <c r="D129" s="534"/>
      <c r="E129" s="535"/>
      <c r="F129" s="420" t="s">
        <v>52</v>
      </c>
      <c r="G129" s="418"/>
      <c r="H129" s="418"/>
      <c r="I129" s="99"/>
      <c r="J129" s="100"/>
      <c r="K129" s="421" t="s">
        <v>178</v>
      </c>
      <c r="L129" s="361">
        <v>43.2</v>
      </c>
      <c r="M129" s="361">
        <v>55.5</v>
      </c>
      <c r="N129" s="228">
        <f>M129/L129*100</f>
        <v>128.4722222222222</v>
      </c>
      <c r="O129" s="503"/>
      <c r="P129" s="480"/>
    </row>
    <row r="130" spans="1:16" ht="68.25" customHeight="1">
      <c r="A130" s="494"/>
      <c r="B130" s="586"/>
      <c r="C130" s="533"/>
      <c r="D130" s="534"/>
      <c r="E130" s="535"/>
      <c r="F130" s="420" t="s">
        <v>54</v>
      </c>
      <c r="G130" s="418">
        <v>38.4</v>
      </c>
      <c r="H130" s="418">
        <v>38</v>
      </c>
      <c r="I130" s="99">
        <f>H130/G130*100</f>
        <v>98.958333333333343</v>
      </c>
      <c r="J130" s="100"/>
      <c r="K130" s="421" t="s">
        <v>80</v>
      </c>
      <c r="L130" s="361">
        <v>4</v>
      </c>
      <c r="M130" s="361">
        <v>4</v>
      </c>
      <c r="N130" s="102">
        <f>M130/L130*100</f>
        <v>100</v>
      </c>
      <c r="O130" s="503"/>
      <c r="P130" s="480"/>
    </row>
    <row r="131" spans="1:16" ht="78" customHeight="1">
      <c r="A131" s="494"/>
      <c r="B131" s="586"/>
      <c r="C131" s="482"/>
      <c r="D131" s="483"/>
      <c r="E131" s="484"/>
      <c r="F131" s="422" t="s">
        <v>55</v>
      </c>
      <c r="G131" s="418"/>
      <c r="H131" s="418"/>
      <c r="I131" s="99"/>
      <c r="J131" s="100"/>
      <c r="K131" s="421"/>
      <c r="L131" s="361"/>
      <c r="M131" s="361"/>
      <c r="N131" s="269"/>
      <c r="O131" s="503"/>
      <c r="P131" s="480"/>
    </row>
    <row r="132" spans="1:16" ht="35.25" customHeight="1">
      <c r="A132" s="494"/>
      <c r="B132" s="586"/>
      <c r="C132" s="482"/>
      <c r="D132" s="483"/>
      <c r="E132" s="484"/>
      <c r="F132" s="423"/>
      <c r="G132" s="424"/>
      <c r="H132" s="424"/>
      <c r="I132" s="424"/>
      <c r="J132" s="425"/>
      <c r="K132" s="426"/>
      <c r="L132" s="427"/>
      <c r="M132" s="427"/>
      <c r="N132" s="102">
        <f>N127+N128+N129+N130</f>
        <v>531.53585858585848</v>
      </c>
      <c r="O132" s="503"/>
      <c r="P132" s="480"/>
    </row>
    <row r="133" spans="1:16" ht="42.75" customHeight="1" thickBot="1">
      <c r="A133" s="495"/>
      <c r="B133" s="587"/>
      <c r="C133" s="485"/>
      <c r="D133" s="486"/>
      <c r="E133" s="487"/>
      <c r="F133" s="428"/>
      <c r="G133" s="429"/>
      <c r="H133" s="429"/>
      <c r="I133" s="429"/>
      <c r="J133" s="430"/>
      <c r="K133" s="431" t="s">
        <v>50</v>
      </c>
      <c r="L133" s="432"/>
      <c r="M133" s="433"/>
      <c r="N133" s="156">
        <f>N132/4</f>
        <v>132.88396464646462</v>
      </c>
      <c r="O133" s="504"/>
      <c r="P133" s="481"/>
    </row>
    <row r="134" spans="1:16" ht="94.5" customHeight="1">
      <c r="A134" s="544">
        <v>7</v>
      </c>
      <c r="B134" s="547" t="s">
        <v>283</v>
      </c>
      <c r="C134" s="180">
        <v>25</v>
      </c>
      <c r="D134" s="180">
        <v>25</v>
      </c>
      <c r="E134" s="49">
        <f>D134/C134*100</f>
        <v>100</v>
      </c>
      <c r="F134" s="181" t="s">
        <v>6</v>
      </c>
      <c r="G134" s="182">
        <v>26773.5</v>
      </c>
      <c r="H134" s="526" t="s">
        <v>328</v>
      </c>
      <c r="I134" s="455">
        <v>134.6</v>
      </c>
      <c r="J134" s="183">
        <f>E134/I134*100</f>
        <v>74.29420505200595</v>
      </c>
      <c r="K134" s="184" t="s">
        <v>100</v>
      </c>
      <c r="L134" s="368"/>
      <c r="M134" s="348"/>
      <c r="N134" s="185"/>
      <c r="O134" s="670">
        <f>N144*J134/100</f>
        <v>63.366765725606747</v>
      </c>
      <c r="P134" s="667" t="s">
        <v>284</v>
      </c>
    </row>
    <row r="135" spans="1:16" ht="101.25" customHeight="1">
      <c r="A135" s="545"/>
      <c r="B135" s="548"/>
      <c r="C135" s="606" t="s">
        <v>229</v>
      </c>
      <c r="D135" s="607"/>
      <c r="E135" s="608"/>
      <c r="F135" s="186" t="s">
        <v>53</v>
      </c>
      <c r="G135" s="187"/>
      <c r="H135" s="187"/>
      <c r="I135" s="62" t="e">
        <v>#DIV/0!</v>
      </c>
      <c r="J135" s="188" t="e">
        <v>#DIV/0!</v>
      </c>
      <c r="K135" s="189" t="e">
        <f>- профессиональную переподготовку,N143=N142+N141+N140+N139+N138+N137+N135+N134</f>
        <v>#NAME?</v>
      </c>
      <c r="L135" s="366">
        <v>6</v>
      </c>
      <c r="M135" s="367">
        <v>2</v>
      </c>
      <c r="N135" s="192">
        <f>M135/L135*100</f>
        <v>33.333333333333329</v>
      </c>
      <c r="O135" s="671"/>
      <c r="P135" s="668"/>
    </row>
    <row r="136" spans="1:16" ht="65.25" customHeight="1" thickBot="1">
      <c r="A136" s="545"/>
      <c r="B136" s="548"/>
      <c r="C136" s="609"/>
      <c r="D136" s="610"/>
      <c r="E136" s="611"/>
      <c r="F136" s="186" t="s">
        <v>52</v>
      </c>
      <c r="G136" s="187">
        <v>0</v>
      </c>
      <c r="H136" s="187"/>
      <c r="I136" s="62" t="e">
        <v>#DIV/0!</v>
      </c>
      <c r="J136" s="188" t="e">
        <v>#DIV/0!</v>
      </c>
      <c r="K136" s="189" t="s">
        <v>99</v>
      </c>
      <c r="L136" s="366">
        <v>15</v>
      </c>
      <c r="M136" s="367">
        <v>16</v>
      </c>
      <c r="N136" s="192">
        <f t="shared" ref="N136" si="11">M136/L136*100</f>
        <v>106.66666666666667</v>
      </c>
      <c r="O136" s="671"/>
      <c r="P136" s="668"/>
    </row>
    <row r="137" spans="1:16" ht="68.25" customHeight="1">
      <c r="A137" s="545"/>
      <c r="B137" s="548"/>
      <c r="C137" s="609"/>
      <c r="D137" s="610"/>
      <c r="E137" s="611"/>
      <c r="F137" s="186" t="s">
        <v>54</v>
      </c>
      <c r="G137" s="182">
        <v>26773.5</v>
      </c>
      <c r="H137" s="182">
        <v>36047.25</v>
      </c>
      <c r="I137" s="53">
        <f>H137/G137*100</f>
        <v>134.63779483444452</v>
      </c>
      <c r="J137" s="510">
        <v>74.3</v>
      </c>
      <c r="K137" s="189" t="s">
        <v>101</v>
      </c>
      <c r="L137" s="366">
        <v>6</v>
      </c>
      <c r="M137" s="367">
        <v>5</v>
      </c>
      <c r="N137" s="192">
        <f>M137/L137*100</f>
        <v>83.333333333333343</v>
      </c>
      <c r="O137" s="671"/>
      <c r="P137" s="668"/>
    </row>
    <row r="138" spans="1:16" ht="87" customHeight="1">
      <c r="A138" s="545"/>
      <c r="B138" s="548"/>
      <c r="C138" s="609"/>
      <c r="D138" s="610"/>
      <c r="E138" s="611"/>
      <c r="F138" s="186" t="s">
        <v>55</v>
      </c>
      <c r="G138" s="187"/>
      <c r="H138" s="187"/>
      <c r="I138" s="62" t="e">
        <v>#DIV/0!</v>
      </c>
      <c r="J138" s="188" t="e">
        <v>#DIV/0!</v>
      </c>
      <c r="K138" s="189" t="s">
        <v>102</v>
      </c>
      <c r="L138" s="366">
        <v>14</v>
      </c>
      <c r="M138" s="367">
        <v>0</v>
      </c>
      <c r="N138" s="192">
        <f>M138/L138*100</f>
        <v>0</v>
      </c>
      <c r="O138" s="671"/>
      <c r="P138" s="668"/>
    </row>
    <row r="139" spans="1:16" ht="149.25" customHeight="1">
      <c r="A139" s="545"/>
      <c r="B139" s="548"/>
      <c r="C139" s="609"/>
      <c r="D139" s="610"/>
      <c r="E139" s="611"/>
      <c r="F139" s="508"/>
      <c r="G139" s="193"/>
      <c r="H139" s="193"/>
      <c r="I139" s="194"/>
      <c r="J139" s="195"/>
      <c r="K139" s="189" t="s">
        <v>103</v>
      </c>
      <c r="L139" s="366">
        <v>15</v>
      </c>
      <c r="M139" s="367">
        <v>0</v>
      </c>
      <c r="N139" s="192">
        <f t="shared" ref="N139:N141" si="12">M139/L139*100</f>
        <v>0</v>
      </c>
      <c r="O139" s="671"/>
      <c r="P139" s="668"/>
    </row>
    <row r="140" spans="1:16" ht="84.75" customHeight="1">
      <c r="A140" s="545"/>
      <c r="B140" s="548"/>
      <c r="C140" s="609"/>
      <c r="D140" s="610"/>
      <c r="E140" s="611"/>
      <c r="F140" s="508"/>
      <c r="G140" s="193"/>
      <c r="H140" s="193"/>
      <c r="I140" s="194"/>
      <c r="J140" s="195"/>
      <c r="K140" s="189" t="s">
        <v>104</v>
      </c>
      <c r="L140" s="366">
        <v>5</v>
      </c>
      <c r="M140" s="367">
        <v>2</v>
      </c>
      <c r="N140" s="192">
        <f>L140/M140*100</f>
        <v>250</v>
      </c>
      <c r="O140" s="671"/>
      <c r="P140" s="668"/>
    </row>
    <row r="141" spans="1:16" ht="85.5" customHeight="1">
      <c r="A141" s="545"/>
      <c r="B141" s="548"/>
      <c r="C141" s="609"/>
      <c r="D141" s="610"/>
      <c r="E141" s="611"/>
      <c r="F141" s="508"/>
      <c r="G141" s="193"/>
      <c r="H141" s="193"/>
      <c r="I141" s="194"/>
      <c r="J141" s="195"/>
      <c r="K141" s="189" t="s">
        <v>105</v>
      </c>
      <c r="L141" s="366">
        <v>90</v>
      </c>
      <c r="M141" s="367">
        <v>83.7</v>
      </c>
      <c r="N141" s="192">
        <f t="shared" si="12"/>
        <v>93</v>
      </c>
      <c r="O141" s="671"/>
      <c r="P141" s="668"/>
    </row>
    <row r="142" spans="1:16" ht="123.75" customHeight="1">
      <c r="A142" s="545"/>
      <c r="B142" s="548"/>
      <c r="C142" s="609"/>
      <c r="D142" s="610"/>
      <c r="E142" s="611"/>
      <c r="F142" s="508"/>
      <c r="G142" s="193"/>
      <c r="H142" s="193"/>
      <c r="I142" s="194"/>
      <c r="J142" s="195"/>
      <c r="K142" s="189" t="s">
        <v>106</v>
      </c>
      <c r="L142" s="366">
        <v>75</v>
      </c>
      <c r="M142" s="367">
        <v>87</v>
      </c>
      <c r="N142" s="192">
        <f>M142/L142*100</f>
        <v>115.99999999999999</v>
      </c>
      <c r="O142" s="671"/>
      <c r="P142" s="668"/>
    </row>
    <row r="143" spans="1:16" ht="31.5" customHeight="1">
      <c r="A143" s="545"/>
      <c r="B143" s="548"/>
      <c r="C143" s="609"/>
      <c r="D143" s="610"/>
      <c r="E143" s="611"/>
      <c r="F143" s="508"/>
      <c r="G143" s="193"/>
      <c r="H143" s="193"/>
      <c r="I143" s="194"/>
      <c r="J143" s="195"/>
      <c r="K143" s="189"/>
      <c r="L143" s="190"/>
      <c r="M143" s="191"/>
      <c r="N143" s="192">
        <f>N142+N141+N139+N138+N137+N136+N135+N140</f>
        <v>682.33333333333337</v>
      </c>
      <c r="O143" s="671"/>
      <c r="P143" s="668"/>
    </row>
    <row r="144" spans="1:16" ht="47.25" customHeight="1" thickBot="1">
      <c r="A144" s="546"/>
      <c r="B144" s="549"/>
      <c r="C144" s="612"/>
      <c r="D144" s="613"/>
      <c r="E144" s="614"/>
      <c r="F144" s="196"/>
      <c r="G144" s="197"/>
      <c r="H144" s="197"/>
      <c r="I144" s="198"/>
      <c r="J144" s="199"/>
      <c r="K144" s="200" t="s">
        <v>50</v>
      </c>
      <c r="L144" s="201"/>
      <c r="M144" s="202"/>
      <c r="N144" s="203">
        <f>N143/8</f>
        <v>85.291666666666671</v>
      </c>
      <c r="O144" s="672"/>
      <c r="P144" s="669"/>
    </row>
    <row r="145" spans="1:16" ht="289.5" customHeight="1" thickBot="1">
      <c r="A145" s="544">
        <v>8</v>
      </c>
      <c r="B145" s="547" t="s">
        <v>288</v>
      </c>
      <c r="C145" s="204">
        <v>51</v>
      </c>
      <c r="D145" s="204">
        <v>45</v>
      </c>
      <c r="E145" s="205">
        <f>D145/C145*100</f>
        <v>88.235294117647058</v>
      </c>
      <c r="F145" s="206" t="s">
        <v>6</v>
      </c>
      <c r="G145" s="62">
        <v>151558.6</v>
      </c>
      <c r="H145" s="62">
        <v>146927.6</v>
      </c>
      <c r="I145" s="53">
        <f>H145/G145*100</f>
        <v>96.944416219204982</v>
      </c>
      <c r="J145" s="207">
        <f>E145/I145*100</f>
        <v>91.016375732393527</v>
      </c>
      <c r="K145" s="208" t="s">
        <v>81</v>
      </c>
      <c r="L145" s="209">
        <v>95</v>
      </c>
      <c r="M145" s="210">
        <v>95</v>
      </c>
      <c r="N145" s="373">
        <f>M145/L145*100</f>
        <v>100</v>
      </c>
      <c r="O145" s="211">
        <f>N154*J145/100</f>
        <v>86.741179390071125</v>
      </c>
      <c r="P145" s="472" t="s">
        <v>227</v>
      </c>
    </row>
    <row r="146" spans="1:16" ht="317.25" customHeight="1">
      <c r="A146" s="545"/>
      <c r="B146" s="548"/>
      <c r="C146" s="606" t="s">
        <v>76</v>
      </c>
      <c r="D146" s="607"/>
      <c r="E146" s="608"/>
      <c r="F146" s="212" t="s">
        <v>53</v>
      </c>
      <c r="G146" s="213">
        <v>7861.4</v>
      </c>
      <c r="H146" s="213">
        <v>7861.4</v>
      </c>
      <c r="I146" s="62">
        <v>100</v>
      </c>
      <c r="J146" s="207">
        <f>E146/I146*100</f>
        <v>0</v>
      </c>
      <c r="K146" s="214" t="s">
        <v>82</v>
      </c>
      <c r="L146" s="215">
        <v>100</v>
      </c>
      <c r="M146" s="216">
        <v>100</v>
      </c>
      <c r="N146" s="372">
        <f>M146/L146*100</f>
        <v>100</v>
      </c>
      <c r="O146" s="476"/>
      <c r="P146" s="473"/>
    </row>
    <row r="147" spans="1:16" ht="138.75" customHeight="1">
      <c r="A147" s="545"/>
      <c r="B147" s="548"/>
      <c r="C147" s="609"/>
      <c r="D147" s="610"/>
      <c r="E147" s="611"/>
      <c r="F147" s="212" t="s">
        <v>52</v>
      </c>
      <c r="G147" s="213">
        <v>102437.2</v>
      </c>
      <c r="H147" s="213">
        <v>102255.1</v>
      </c>
      <c r="I147" s="62">
        <v>100</v>
      </c>
      <c r="J147" s="63">
        <v>0</v>
      </c>
      <c r="K147" s="214" t="s">
        <v>83</v>
      </c>
      <c r="L147" s="215">
        <v>54.8</v>
      </c>
      <c r="M147" s="218">
        <v>46</v>
      </c>
      <c r="N147" s="372">
        <f>M147/L147*100</f>
        <v>83.94160583941607</v>
      </c>
      <c r="O147" s="217"/>
      <c r="P147" s="473"/>
    </row>
    <row r="148" spans="1:16" ht="133.5" customHeight="1">
      <c r="A148" s="545"/>
      <c r="B148" s="548"/>
      <c r="C148" s="609"/>
      <c r="D148" s="610"/>
      <c r="E148" s="611"/>
      <c r="F148" s="212" t="s">
        <v>54</v>
      </c>
      <c r="G148" s="61">
        <v>33860</v>
      </c>
      <c r="H148" s="61">
        <v>32854.9</v>
      </c>
      <c r="I148" s="62">
        <f>H148/G148*100</f>
        <v>97.031600708800951</v>
      </c>
      <c r="J148" s="63">
        <v>0</v>
      </c>
      <c r="K148" s="214" t="s">
        <v>84</v>
      </c>
      <c r="L148" s="215">
        <v>79</v>
      </c>
      <c r="M148" s="218">
        <v>60.8</v>
      </c>
      <c r="N148" s="372">
        <f>M148/L148*100</f>
        <v>76.962025316455694</v>
      </c>
      <c r="O148" s="217"/>
      <c r="P148" s="473"/>
    </row>
    <row r="149" spans="1:16" ht="409.6" customHeight="1">
      <c r="A149" s="545"/>
      <c r="B149" s="548"/>
      <c r="C149" s="609"/>
      <c r="D149" s="610"/>
      <c r="E149" s="611"/>
      <c r="F149" s="219" t="s">
        <v>55</v>
      </c>
      <c r="G149" s="61">
        <v>7400</v>
      </c>
      <c r="H149" s="61">
        <v>3956.2</v>
      </c>
      <c r="I149" s="62">
        <f>H149/G149*100</f>
        <v>53.462162162162166</v>
      </c>
      <c r="J149" s="63">
        <v>0</v>
      </c>
      <c r="K149" s="214" t="s">
        <v>85</v>
      </c>
      <c r="L149" s="215">
        <v>0</v>
      </c>
      <c r="M149" s="218">
        <v>0</v>
      </c>
      <c r="N149" s="216">
        <v>100</v>
      </c>
      <c r="O149" s="217"/>
      <c r="P149" s="473"/>
    </row>
    <row r="150" spans="1:16" ht="107.25" customHeight="1">
      <c r="A150" s="545"/>
      <c r="B150" s="548"/>
      <c r="C150" s="609"/>
      <c r="D150" s="610"/>
      <c r="E150" s="611"/>
      <c r="F150" s="474"/>
      <c r="G150" s="193"/>
      <c r="H150" s="193"/>
      <c r="I150" s="194"/>
      <c r="J150" s="195"/>
      <c r="K150" s="214" t="s">
        <v>86</v>
      </c>
      <c r="L150" s="215">
        <v>100</v>
      </c>
      <c r="M150" s="218">
        <v>100</v>
      </c>
      <c r="N150" s="216">
        <v>100</v>
      </c>
      <c r="O150" s="217"/>
      <c r="P150" s="473"/>
    </row>
    <row r="151" spans="1:16" ht="280.5" customHeight="1">
      <c r="A151" s="545"/>
      <c r="B151" s="548"/>
      <c r="C151" s="609"/>
      <c r="D151" s="610"/>
      <c r="E151" s="611"/>
      <c r="F151" s="474"/>
      <c r="G151" s="193"/>
      <c r="H151" s="193"/>
      <c r="I151" s="194"/>
      <c r="J151" s="195"/>
      <c r="K151" s="214" t="s">
        <v>87</v>
      </c>
      <c r="L151" s="215">
        <v>1</v>
      </c>
      <c r="M151" s="218">
        <v>1</v>
      </c>
      <c r="N151" s="216">
        <f>M151/L151*100</f>
        <v>100</v>
      </c>
      <c r="O151" s="217"/>
      <c r="P151" s="473"/>
    </row>
    <row r="152" spans="1:16" ht="71.25" customHeight="1">
      <c r="A152" s="545"/>
      <c r="B152" s="548"/>
      <c r="C152" s="609"/>
      <c r="D152" s="610"/>
      <c r="E152" s="611"/>
      <c r="F152" s="474"/>
      <c r="G152" s="193"/>
      <c r="H152" s="193"/>
      <c r="I152" s="194"/>
      <c r="J152" s="195"/>
      <c r="K152" s="214" t="s">
        <v>88</v>
      </c>
      <c r="L152" s="215">
        <v>79</v>
      </c>
      <c r="M152" s="218">
        <v>80.2</v>
      </c>
      <c r="N152" s="372">
        <f>M152/L152*100</f>
        <v>101.51898734177216</v>
      </c>
      <c r="O152" s="217"/>
      <c r="P152" s="473"/>
    </row>
    <row r="153" spans="1:16" ht="28.5" customHeight="1">
      <c r="A153" s="545"/>
      <c r="B153" s="548"/>
      <c r="C153" s="609"/>
      <c r="D153" s="610"/>
      <c r="E153" s="611"/>
      <c r="F153" s="474"/>
      <c r="G153" s="193"/>
      <c r="H153" s="193"/>
      <c r="I153" s="194"/>
      <c r="J153" s="195"/>
      <c r="K153" s="220"/>
      <c r="L153" s="221"/>
      <c r="M153" s="222"/>
      <c r="N153" s="374">
        <f>N152+N151+N150+N149+N148+N147+N146+N145</f>
        <v>762.42261849764395</v>
      </c>
      <c r="O153" s="217"/>
      <c r="P153" s="473"/>
    </row>
    <row r="154" spans="1:16" ht="36.75" customHeight="1" thickBot="1">
      <c r="A154" s="546"/>
      <c r="B154" s="549"/>
      <c r="C154" s="612"/>
      <c r="D154" s="613"/>
      <c r="E154" s="614"/>
      <c r="F154" s="80"/>
      <c r="G154" s="80"/>
      <c r="H154" s="80"/>
      <c r="I154" s="80"/>
      <c r="J154" s="80"/>
      <c r="K154" s="639" t="s">
        <v>50</v>
      </c>
      <c r="L154" s="640"/>
      <c r="M154" s="641"/>
      <c r="N154" s="223">
        <f>N153/8</f>
        <v>95.302827312205494</v>
      </c>
      <c r="O154" s="224"/>
      <c r="P154" s="225"/>
    </row>
    <row r="155" spans="1:16" ht="255" customHeight="1" thickBot="1">
      <c r="A155" s="493">
        <v>9</v>
      </c>
      <c r="B155" s="585" t="s">
        <v>218</v>
      </c>
      <c r="C155" s="239">
        <v>29</v>
      </c>
      <c r="D155" s="239">
        <v>29</v>
      </c>
      <c r="E155" s="89">
        <f>D155/C155*100</f>
        <v>100</v>
      </c>
      <c r="F155" s="417" t="s">
        <v>6</v>
      </c>
      <c r="G155" s="416">
        <v>77</v>
      </c>
      <c r="H155" s="416">
        <v>77</v>
      </c>
      <c r="I155" s="434">
        <f>H155/G155*100</f>
        <v>100</v>
      </c>
      <c r="J155" s="92">
        <f>E155/I155*100</f>
        <v>100</v>
      </c>
      <c r="K155" s="435" t="s">
        <v>78</v>
      </c>
      <c r="L155" s="436">
        <v>89</v>
      </c>
      <c r="M155" s="435">
        <v>83.9</v>
      </c>
      <c r="N155" s="331">
        <f>M155/L155*100</f>
        <v>94.269662921348313</v>
      </c>
      <c r="O155" s="57">
        <f>N161*J155/100</f>
        <v>97.562181888024583</v>
      </c>
      <c r="P155" s="332" t="s">
        <v>286</v>
      </c>
    </row>
    <row r="156" spans="1:16" ht="137.25" customHeight="1">
      <c r="A156" s="494"/>
      <c r="B156" s="586"/>
      <c r="C156" s="530" t="s">
        <v>294</v>
      </c>
      <c r="D156" s="531"/>
      <c r="E156" s="532"/>
      <c r="F156" s="420" t="s">
        <v>53</v>
      </c>
      <c r="G156" s="416"/>
      <c r="H156" s="416"/>
      <c r="I156" s="416"/>
      <c r="J156" s="369"/>
      <c r="K156" s="437" t="s">
        <v>79</v>
      </c>
      <c r="L156" s="427">
        <v>58.5</v>
      </c>
      <c r="M156" s="437">
        <v>59</v>
      </c>
      <c r="N156" s="331">
        <f>M156/L156*100</f>
        <v>100.85470085470085</v>
      </c>
      <c r="O156" s="264"/>
      <c r="P156" s="333"/>
    </row>
    <row r="157" spans="1:16" ht="153" customHeight="1">
      <c r="A157" s="494"/>
      <c r="B157" s="586"/>
      <c r="C157" s="533"/>
      <c r="D157" s="534"/>
      <c r="E157" s="535"/>
      <c r="F157" s="420" t="s">
        <v>52</v>
      </c>
      <c r="G157" s="416"/>
      <c r="H157" s="416"/>
      <c r="I157" s="416"/>
      <c r="J157" s="438"/>
      <c r="K157" s="437"/>
      <c r="L157" s="427"/>
      <c r="M157" s="437"/>
      <c r="N157" s="334"/>
      <c r="O157" s="264"/>
      <c r="P157" s="333"/>
    </row>
    <row r="158" spans="1:16" ht="59.25" customHeight="1">
      <c r="A158" s="494"/>
      <c r="B158" s="586"/>
      <c r="C158" s="496"/>
      <c r="D158" s="497"/>
      <c r="E158" s="498"/>
      <c r="F158" s="420" t="s">
        <v>54</v>
      </c>
      <c r="G158" s="416">
        <v>77</v>
      </c>
      <c r="H158" s="416">
        <v>77</v>
      </c>
      <c r="I158" s="434">
        <f>H158/G158*100</f>
        <v>100</v>
      </c>
      <c r="J158" s="112"/>
      <c r="K158" s="437"/>
      <c r="L158" s="427"/>
      <c r="M158" s="437"/>
      <c r="N158" s="334"/>
      <c r="O158" s="264"/>
      <c r="P158" s="333"/>
    </row>
    <row r="159" spans="1:16" ht="69" customHeight="1">
      <c r="A159" s="494"/>
      <c r="B159" s="586"/>
      <c r="C159" s="496"/>
      <c r="D159" s="497"/>
      <c r="E159" s="498"/>
      <c r="F159" s="422" t="s">
        <v>55</v>
      </c>
      <c r="G159" s="369"/>
      <c r="H159" s="369"/>
      <c r="I159" s="369"/>
      <c r="J159" s="369"/>
      <c r="K159" s="439"/>
      <c r="L159" s="440"/>
      <c r="M159" s="439"/>
      <c r="N159" s="335"/>
      <c r="O159" s="264"/>
      <c r="P159" s="333"/>
    </row>
    <row r="160" spans="1:16" ht="34.5" customHeight="1">
      <c r="A160" s="494"/>
      <c r="B160" s="586"/>
      <c r="C160" s="496"/>
      <c r="D160" s="497"/>
      <c r="E160" s="498"/>
      <c r="F160" s="441"/>
      <c r="G160" s="441"/>
      <c r="H160" s="441"/>
      <c r="I160" s="441"/>
      <c r="J160" s="441"/>
      <c r="K160" s="437"/>
      <c r="L160" s="437"/>
      <c r="M160" s="437"/>
      <c r="N160" s="336">
        <f>SUM(N155:N159)</f>
        <v>195.12436377604917</v>
      </c>
      <c r="O160" s="264"/>
      <c r="P160" s="333"/>
    </row>
    <row r="161" spans="1:16" ht="48" customHeight="1" thickBot="1">
      <c r="A161" s="495"/>
      <c r="B161" s="587"/>
      <c r="C161" s="499"/>
      <c r="D161" s="500"/>
      <c r="E161" s="501"/>
      <c r="F161" s="429"/>
      <c r="G161" s="429"/>
      <c r="H161" s="429"/>
      <c r="I161" s="429"/>
      <c r="J161" s="429"/>
      <c r="K161" s="642" t="s">
        <v>50</v>
      </c>
      <c r="L161" s="643"/>
      <c r="M161" s="644"/>
      <c r="N161" s="337">
        <f>N160/2</f>
        <v>97.562181888024583</v>
      </c>
      <c r="O161" s="265"/>
      <c r="P161" s="338"/>
    </row>
    <row r="162" spans="1:16" ht="222.75" customHeight="1">
      <c r="A162" s="591">
        <v>10</v>
      </c>
      <c r="B162" s="585" t="s">
        <v>219</v>
      </c>
      <c r="C162" s="88">
        <v>3</v>
      </c>
      <c r="D162" s="88">
        <v>1</v>
      </c>
      <c r="E162" s="89">
        <f>D162/C162*100</f>
        <v>33.333333333333329</v>
      </c>
      <c r="F162" s="90" t="s">
        <v>6</v>
      </c>
      <c r="G162" s="99">
        <v>27229.97</v>
      </c>
      <c r="H162" s="99">
        <v>10576.1</v>
      </c>
      <c r="I162" s="91">
        <f>H162/G162*100</f>
        <v>38.839925273512968</v>
      </c>
      <c r="J162" s="226">
        <f>E162/I162*100</f>
        <v>85.822341568883303</v>
      </c>
      <c r="K162" s="363" t="s">
        <v>278</v>
      </c>
      <c r="L162" s="359">
        <v>1.3919999999999999</v>
      </c>
      <c r="M162" s="359">
        <v>0</v>
      </c>
      <c r="N162" s="228">
        <f>M162/L162*100</f>
        <v>0</v>
      </c>
      <c r="O162" s="615">
        <f>N169*J162/100</f>
        <v>42.482059076597231</v>
      </c>
      <c r="P162" s="659" t="s">
        <v>319</v>
      </c>
    </row>
    <row r="163" spans="1:16" ht="279.75" customHeight="1">
      <c r="A163" s="592"/>
      <c r="B163" s="586"/>
      <c r="C163" s="229"/>
      <c r="D163" s="230"/>
      <c r="E163" s="231"/>
      <c r="F163" s="232"/>
      <c r="G163" s="132"/>
      <c r="H163" s="132"/>
      <c r="I163" s="132"/>
      <c r="J163" s="233"/>
      <c r="K163" s="142" t="s">
        <v>279</v>
      </c>
      <c r="L163" s="361">
        <v>1.3919999999999999</v>
      </c>
      <c r="M163" s="359">
        <v>0</v>
      </c>
      <c r="N163" s="136">
        <f>M163/L163*100</f>
        <v>0</v>
      </c>
      <c r="O163" s="616"/>
      <c r="P163" s="660"/>
    </row>
    <row r="164" spans="1:16" ht="409.6" customHeight="1">
      <c r="A164" s="592"/>
      <c r="B164" s="586"/>
      <c r="C164" s="530" t="s">
        <v>318</v>
      </c>
      <c r="D164" s="531"/>
      <c r="E164" s="532"/>
      <c r="F164" s="97" t="s">
        <v>53</v>
      </c>
      <c r="G164" s="98"/>
      <c r="H164" s="98"/>
      <c r="I164" s="99"/>
      <c r="J164" s="112"/>
      <c r="K164" s="364" t="s">
        <v>280</v>
      </c>
      <c r="L164" s="478">
        <v>0</v>
      </c>
      <c r="M164" s="478">
        <v>0</v>
      </c>
      <c r="N164" s="102" t="e">
        <f>M164/L164*100</f>
        <v>#DIV/0!</v>
      </c>
      <c r="O164" s="616"/>
      <c r="P164" s="660"/>
    </row>
    <row r="165" spans="1:16" ht="409.5" customHeight="1">
      <c r="A165" s="592"/>
      <c r="B165" s="586"/>
      <c r="C165" s="533"/>
      <c r="D165" s="534"/>
      <c r="E165" s="535"/>
      <c r="F165" s="97" t="s">
        <v>52</v>
      </c>
      <c r="G165" s="477">
        <v>17608.32</v>
      </c>
      <c r="H165" s="98"/>
      <c r="I165" s="99"/>
      <c r="J165" s="112"/>
      <c r="K165" s="365" t="s">
        <v>277</v>
      </c>
      <c r="L165" s="359">
        <v>80.2</v>
      </c>
      <c r="M165" s="359">
        <v>79.400000000000006</v>
      </c>
      <c r="N165" s="102">
        <f t="shared" ref="N165:N166" si="13">M165/L165*100</f>
        <v>99.002493765586038</v>
      </c>
      <c r="O165" s="616"/>
      <c r="P165" s="660"/>
    </row>
    <row r="166" spans="1:16" ht="408.75" customHeight="1">
      <c r="A166" s="592"/>
      <c r="B166" s="586"/>
      <c r="C166" s="533"/>
      <c r="D166" s="534"/>
      <c r="E166" s="535"/>
      <c r="F166" s="97" t="s">
        <v>54</v>
      </c>
      <c r="G166" s="477">
        <v>9619.6</v>
      </c>
      <c r="H166" s="477">
        <v>10576.1</v>
      </c>
      <c r="I166" s="99">
        <f>H166/G166*100</f>
        <v>109.94324088319681</v>
      </c>
      <c r="J166" s="100"/>
      <c r="K166" s="151" t="s">
        <v>210</v>
      </c>
      <c r="L166" s="359">
        <v>39.700000000000003</v>
      </c>
      <c r="M166" s="359">
        <v>39.299999999999997</v>
      </c>
      <c r="N166" s="102">
        <f t="shared" si="13"/>
        <v>98.992443324937014</v>
      </c>
      <c r="O166" s="616"/>
      <c r="P166" s="660"/>
    </row>
    <row r="167" spans="1:16" ht="71.25" customHeight="1">
      <c r="A167" s="592"/>
      <c r="B167" s="586"/>
      <c r="C167" s="533"/>
      <c r="D167" s="534"/>
      <c r="E167" s="535"/>
      <c r="F167" s="144" t="s">
        <v>55</v>
      </c>
      <c r="G167" s="98"/>
      <c r="H167" s="98"/>
      <c r="I167" s="99"/>
      <c r="J167" s="100"/>
      <c r="K167" s="234"/>
      <c r="L167" s="119"/>
      <c r="M167" s="113"/>
      <c r="N167" s="235"/>
      <c r="O167" s="616"/>
      <c r="P167" s="660"/>
    </row>
    <row r="168" spans="1:16" ht="43.5" customHeight="1">
      <c r="A168" s="592"/>
      <c r="B168" s="586"/>
      <c r="C168" s="533"/>
      <c r="D168" s="534"/>
      <c r="E168" s="535"/>
      <c r="F168" s="174"/>
      <c r="G168" s="148"/>
      <c r="H168" s="148"/>
      <c r="I168" s="148"/>
      <c r="J168" s="236"/>
      <c r="K168" s="237"/>
      <c r="L168" s="121"/>
      <c r="M168" s="121"/>
      <c r="N168" s="102">
        <v>198</v>
      </c>
      <c r="O168" s="616"/>
      <c r="P168" s="660"/>
    </row>
    <row r="169" spans="1:16" ht="42.75" customHeight="1" thickBot="1">
      <c r="A169" s="593"/>
      <c r="B169" s="587"/>
      <c r="C169" s="636"/>
      <c r="D169" s="637"/>
      <c r="E169" s="638"/>
      <c r="F169" s="177"/>
      <c r="G169" s="155"/>
      <c r="H169" s="155"/>
      <c r="I169" s="155"/>
      <c r="J169" s="238"/>
      <c r="K169" s="618" t="s">
        <v>50</v>
      </c>
      <c r="L169" s="619"/>
      <c r="M169" s="620"/>
      <c r="N169" s="156">
        <v>49.5</v>
      </c>
      <c r="O169" s="617"/>
      <c r="P169" s="673"/>
    </row>
    <row r="170" spans="1:16" ht="132" customHeight="1" thickBot="1">
      <c r="A170" s="588">
        <v>11</v>
      </c>
      <c r="B170" s="594" t="s">
        <v>220</v>
      </c>
      <c r="C170" s="239">
        <v>63</v>
      </c>
      <c r="D170" s="239">
        <v>46</v>
      </c>
      <c r="E170" s="240">
        <f>D170/C170*100</f>
        <v>73.015873015873012</v>
      </c>
      <c r="F170" s="158" t="s">
        <v>6</v>
      </c>
      <c r="G170" s="121">
        <v>10</v>
      </c>
      <c r="H170" s="121">
        <v>10</v>
      </c>
      <c r="I170" s="121">
        <f>H170/G170*100</f>
        <v>100</v>
      </c>
      <c r="J170" s="241">
        <f>E170/I170*100</f>
        <v>73.015873015873012</v>
      </c>
      <c r="K170" s="242" t="s">
        <v>228</v>
      </c>
      <c r="L170" s="243">
        <v>19</v>
      </c>
      <c r="M170" s="243">
        <v>19</v>
      </c>
      <c r="N170" s="244">
        <v>97</v>
      </c>
      <c r="O170" s="245">
        <f>N176*J170/100</f>
        <v>51.058956916099767</v>
      </c>
      <c r="P170" s="538" t="s">
        <v>276</v>
      </c>
    </row>
    <row r="171" spans="1:16" ht="173.25" customHeight="1">
      <c r="A171" s="589"/>
      <c r="B171" s="595"/>
      <c r="C171" s="530" t="s">
        <v>213</v>
      </c>
      <c r="D171" s="531"/>
      <c r="E171" s="532"/>
      <c r="F171" s="246" t="s">
        <v>53</v>
      </c>
      <c r="G171" s="121"/>
      <c r="H171" s="121"/>
      <c r="I171" s="121"/>
      <c r="J171" s="121"/>
      <c r="K171" s="41" t="s">
        <v>158</v>
      </c>
      <c r="L171" s="247">
        <v>9</v>
      </c>
      <c r="M171" s="247">
        <v>21</v>
      </c>
      <c r="N171" s="244">
        <f>L171/M171*100</f>
        <v>42.857142857142854</v>
      </c>
      <c r="O171" s="248"/>
      <c r="P171" s="539"/>
    </row>
    <row r="172" spans="1:16" ht="61.5" customHeight="1" thickBot="1">
      <c r="A172" s="589"/>
      <c r="B172" s="595"/>
      <c r="C172" s="533"/>
      <c r="D172" s="534"/>
      <c r="E172" s="535"/>
      <c r="F172" s="246" t="s">
        <v>52</v>
      </c>
      <c r="G172" s="121"/>
      <c r="H172" s="121"/>
      <c r="I172" s="121"/>
      <c r="J172" s="121"/>
      <c r="K172" s="41"/>
      <c r="L172" s="247"/>
      <c r="M172" s="247"/>
      <c r="N172" s="249"/>
      <c r="O172" s="248"/>
      <c r="P172" s="539"/>
    </row>
    <row r="173" spans="1:16" ht="54" customHeight="1">
      <c r="A173" s="589"/>
      <c r="B173" s="595"/>
      <c r="C173" s="533"/>
      <c r="D173" s="534"/>
      <c r="E173" s="535"/>
      <c r="F173" s="246" t="s">
        <v>54</v>
      </c>
      <c r="G173" s="121">
        <v>10</v>
      </c>
      <c r="H173" s="121">
        <v>10</v>
      </c>
      <c r="I173" s="121">
        <v>100</v>
      </c>
      <c r="J173" s="250"/>
      <c r="K173" s="41"/>
      <c r="L173" s="247"/>
      <c r="M173" s="247"/>
      <c r="N173" s="249"/>
      <c r="O173" s="248"/>
      <c r="P173" s="539"/>
    </row>
    <row r="174" spans="1:16" ht="65.25" customHeight="1">
      <c r="A174" s="589"/>
      <c r="B174" s="595"/>
      <c r="C174" s="533"/>
      <c r="D174" s="534"/>
      <c r="E174" s="535"/>
      <c r="F174" s="171" t="s">
        <v>55</v>
      </c>
      <c r="G174" s="121"/>
      <c r="H174" s="121"/>
      <c r="I174" s="121"/>
      <c r="J174" s="121"/>
      <c r="K174" s="41"/>
      <c r="L174" s="247"/>
      <c r="M174" s="247"/>
      <c r="N174" s="249"/>
      <c r="O174" s="248"/>
      <c r="P174" s="539"/>
    </row>
    <row r="175" spans="1:16" ht="40.5" customHeight="1">
      <c r="A175" s="589"/>
      <c r="B175" s="595"/>
      <c r="C175" s="533"/>
      <c r="D175" s="534"/>
      <c r="E175" s="535"/>
      <c r="F175" s="148"/>
      <c r="G175" s="148"/>
      <c r="H175" s="148"/>
      <c r="I175" s="148"/>
      <c r="J175" s="148"/>
      <c r="K175" s="41"/>
      <c r="L175" s="247"/>
      <c r="M175" s="247"/>
      <c r="N175" s="251">
        <f>N170+N171</f>
        <v>139.85714285714286</v>
      </c>
      <c r="O175" s="248"/>
      <c r="P175" s="539"/>
    </row>
    <row r="176" spans="1:16" ht="38.25" customHeight="1" thickBot="1">
      <c r="A176" s="590"/>
      <c r="B176" s="596"/>
      <c r="C176" s="636"/>
      <c r="D176" s="637"/>
      <c r="E176" s="638"/>
      <c r="F176" s="155"/>
      <c r="G176" s="155"/>
      <c r="H176" s="155"/>
      <c r="I176" s="155"/>
      <c r="J176" s="155"/>
      <c r="K176" s="618" t="s">
        <v>50</v>
      </c>
      <c r="L176" s="619"/>
      <c r="M176" s="620"/>
      <c r="N176" s="252">
        <f>N175/2</f>
        <v>69.928571428571431</v>
      </c>
      <c r="O176" s="253"/>
      <c r="P176" s="540"/>
    </row>
    <row r="177" spans="1:16" ht="409.6" customHeight="1">
      <c r="A177" s="591">
        <v>12</v>
      </c>
      <c r="B177" s="585" t="s">
        <v>340</v>
      </c>
      <c r="C177" s="180">
        <v>26</v>
      </c>
      <c r="D177" s="180">
        <v>24</v>
      </c>
      <c r="E177" s="50">
        <f>D177/C177*100</f>
        <v>92.307692307692307</v>
      </c>
      <c r="F177" s="51" t="s">
        <v>6</v>
      </c>
      <c r="G177" s="442">
        <v>5</v>
      </c>
      <c r="H177" s="254">
        <v>0</v>
      </c>
      <c r="I177" s="255"/>
      <c r="J177" s="256"/>
      <c r="K177" s="257" t="s">
        <v>293</v>
      </c>
      <c r="L177" s="257">
        <v>12</v>
      </c>
      <c r="M177" s="257">
        <v>0</v>
      </c>
      <c r="N177" s="258">
        <v>0</v>
      </c>
      <c r="O177" s="259">
        <v>0</v>
      </c>
      <c r="P177" s="58" t="s">
        <v>71</v>
      </c>
    </row>
    <row r="178" spans="1:16" ht="304.5" customHeight="1">
      <c r="A178" s="592"/>
      <c r="B178" s="586"/>
      <c r="C178" s="606" t="s">
        <v>77</v>
      </c>
      <c r="D178" s="607"/>
      <c r="E178" s="608"/>
      <c r="F178" s="260" t="s">
        <v>53</v>
      </c>
      <c r="G178" s="261"/>
      <c r="H178" s="261"/>
      <c r="I178" s="261"/>
      <c r="J178" s="261"/>
      <c r="K178" s="262" t="s">
        <v>292</v>
      </c>
      <c r="L178" s="262">
        <v>520</v>
      </c>
      <c r="M178" s="262">
        <v>588</v>
      </c>
      <c r="N178" s="336">
        <f>M178/L178*100</f>
        <v>113.07692307692308</v>
      </c>
      <c r="O178" s="264"/>
      <c r="P178" s="67"/>
    </row>
    <row r="179" spans="1:16" ht="71.25" customHeight="1">
      <c r="A179" s="592"/>
      <c r="B179" s="586"/>
      <c r="C179" s="609"/>
      <c r="D179" s="610"/>
      <c r="E179" s="611"/>
      <c r="F179" s="260" t="s">
        <v>52</v>
      </c>
      <c r="G179" s="261"/>
      <c r="H179" s="261"/>
      <c r="I179" s="261"/>
      <c r="J179" s="261"/>
      <c r="K179" s="262"/>
      <c r="L179" s="262"/>
      <c r="M179" s="262"/>
      <c r="N179" s="263"/>
      <c r="O179" s="264"/>
      <c r="P179" s="67"/>
    </row>
    <row r="180" spans="1:16" ht="71.25" customHeight="1">
      <c r="A180" s="592"/>
      <c r="B180" s="586"/>
      <c r="C180" s="609"/>
      <c r="D180" s="610"/>
      <c r="E180" s="611"/>
      <c r="F180" s="260" t="s">
        <v>54</v>
      </c>
      <c r="G180" s="443">
        <v>5</v>
      </c>
      <c r="H180" s="261">
        <v>0</v>
      </c>
      <c r="I180" s="261"/>
      <c r="J180" s="261"/>
      <c r="K180" s="262"/>
      <c r="L180" s="262"/>
      <c r="M180" s="262"/>
      <c r="N180" s="263"/>
      <c r="O180" s="264"/>
      <c r="P180" s="67"/>
    </row>
    <row r="181" spans="1:16" ht="71.25" customHeight="1">
      <c r="A181" s="592"/>
      <c r="B181" s="586"/>
      <c r="C181" s="609"/>
      <c r="D181" s="610"/>
      <c r="E181" s="611"/>
      <c r="F181" s="68" t="s">
        <v>55</v>
      </c>
      <c r="G181" s="261"/>
      <c r="H181" s="261"/>
      <c r="I181" s="261"/>
      <c r="J181" s="261"/>
      <c r="K181" s="262"/>
      <c r="L181" s="262"/>
      <c r="M181" s="262"/>
      <c r="N181" s="263"/>
      <c r="O181" s="264"/>
      <c r="P181" s="67"/>
    </row>
    <row r="182" spans="1:16" ht="30" customHeight="1">
      <c r="A182" s="592"/>
      <c r="B182" s="586"/>
      <c r="C182" s="609"/>
      <c r="D182" s="610"/>
      <c r="E182" s="611"/>
      <c r="F182" s="73"/>
      <c r="G182" s="73"/>
      <c r="H182" s="73"/>
      <c r="I182" s="73"/>
      <c r="J182" s="73"/>
      <c r="K182" s="262"/>
      <c r="L182" s="262"/>
      <c r="M182" s="262"/>
      <c r="N182" s="524">
        <f>N178+N177</f>
        <v>113.07692307692308</v>
      </c>
      <c r="O182" s="264"/>
      <c r="P182" s="67"/>
    </row>
    <row r="183" spans="1:16" ht="37.5" customHeight="1" thickBot="1">
      <c r="A183" s="593"/>
      <c r="B183" s="587"/>
      <c r="C183" s="612"/>
      <c r="D183" s="613"/>
      <c r="E183" s="614"/>
      <c r="F183" s="80"/>
      <c r="G183" s="80"/>
      <c r="H183" s="80"/>
      <c r="I183" s="80"/>
      <c r="J183" s="80"/>
      <c r="K183" s="664" t="s">
        <v>50</v>
      </c>
      <c r="L183" s="665"/>
      <c r="M183" s="666"/>
      <c r="N183" s="525">
        <f>N182/2</f>
        <v>56.53846153846154</v>
      </c>
      <c r="O183" s="265"/>
      <c r="P183" s="87"/>
    </row>
    <row r="184" spans="1:16" ht="71.25" customHeight="1">
      <c r="A184" s="591">
        <v>13</v>
      </c>
      <c r="B184" s="585" t="s">
        <v>207</v>
      </c>
      <c r="C184" s="266">
        <v>3</v>
      </c>
      <c r="D184" s="266">
        <v>3</v>
      </c>
      <c r="E184" s="89">
        <f>D184/C184*100</f>
        <v>100</v>
      </c>
      <c r="F184" s="90" t="s">
        <v>6</v>
      </c>
      <c r="G184" s="99">
        <v>34216.6</v>
      </c>
      <c r="H184" s="99">
        <v>36627.199999999997</v>
      </c>
      <c r="I184" s="91">
        <f>H184/G184*100</f>
        <v>107.04511845127801</v>
      </c>
      <c r="J184" s="92">
        <f>E184/I184*100</f>
        <v>93.418552332692656</v>
      </c>
      <c r="K184" s="108" t="s">
        <v>117</v>
      </c>
      <c r="L184" s="359">
        <v>1900</v>
      </c>
      <c r="M184" s="360">
        <v>982</v>
      </c>
      <c r="N184" s="228">
        <f>M184/L184*100</f>
        <v>51.684210526315788</v>
      </c>
      <c r="O184" s="615">
        <f>N191*J184/100</f>
        <v>70.250751354184871</v>
      </c>
      <c r="P184" s="659" t="s">
        <v>321</v>
      </c>
    </row>
    <row r="185" spans="1:16" ht="71.25" customHeight="1" thickBot="1">
      <c r="A185" s="592"/>
      <c r="B185" s="586"/>
      <c r="C185" s="550" t="s">
        <v>320</v>
      </c>
      <c r="D185" s="551"/>
      <c r="E185" s="552"/>
      <c r="F185" s="97" t="s">
        <v>53</v>
      </c>
      <c r="G185" s="418"/>
      <c r="H185" s="418"/>
      <c r="I185" s="99"/>
      <c r="J185" s="100"/>
      <c r="K185" s="101" t="s">
        <v>118</v>
      </c>
      <c r="L185" s="361">
        <v>1450</v>
      </c>
      <c r="M185" s="360">
        <v>982</v>
      </c>
      <c r="N185" s="102">
        <f>M185/L185*100</f>
        <v>67.724137931034477</v>
      </c>
      <c r="O185" s="616"/>
      <c r="P185" s="660"/>
    </row>
    <row r="186" spans="1:16" ht="71.25" customHeight="1" thickBot="1">
      <c r="A186" s="592"/>
      <c r="B186" s="586"/>
      <c r="C186" s="553"/>
      <c r="D186" s="554"/>
      <c r="E186" s="555"/>
      <c r="F186" s="97" t="s">
        <v>52</v>
      </c>
      <c r="G186" s="418">
        <v>5198.2761899999996</v>
      </c>
      <c r="H186" s="418">
        <v>7608.9</v>
      </c>
      <c r="I186" s="91">
        <f t="shared" ref="I186:I187" si="14">H186/G186*100</f>
        <v>146.37352310439667</v>
      </c>
      <c r="J186" s="100"/>
      <c r="K186" s="101" t="s">
        <v>119</v>
      </c>
      <c r="L186" s="359">
        <v>1900</v>
      </c>
      <c r="M186" s="360">
        <v>982</v>
      </c>
      <c r="N186" s="102">
        <f t="shared" ref="N186:N189" si="15">M186/L186*100</f>
        <v>51.684210526315788</v>
      </c>
      <c r="O186" s="616"/>
      <c r="P186" s="660"/>
    </row>
    <row r="187" spans="1:16" ht="71.25" customHeight="1" thickBot="1">
      <c r="A187" s="592"/>
      <c r="B187" s="586"/>
      <c r="C187" s="553"/>
      <c r="D187" s="554"/>
      <c r="E187" s="555"/>
      <c r="F187" s="97" t="s">
        <v>54</v>
      </c>
      <c r="G187" s="418">
        <v>18.292149999999999</v>
      </c>
      <c r="H187" s="418">
        <v>18.3</v>
      </c>
      <c r="I187" s="91">
        <f t="shared" si="14"/>
        <v>100.04291458357821</v>
      </c>
      <c r="J187" s="100"/>
      <c r="K187" s="101" t="s">
        <v>120</v>
      </c>
      <c r="L187" s="359">
        <v>34.4</v>
      </c>
      <c r="M187" s="360">
        <v>36.1</v>
      </c>
      <c r="N187" s="102">
        <f t="shared" si="15"/>
        <v>104.94186046511629</v>
      </c>
      <c r="O187" s="616"/>
      <c r="P187" s="660"/>
    </row>
    <row r="188" spans="1:16" ht="71.25" customHeight="1">
      <c r="A188" s="592"/>
      <c r="B188" s="586"/>
      <c r="C188" s="553"/>
      <c r="D188" s="554"/>
      <c r="E188" s="555"/>
      <c r="F188" s="144" t="s">
        <v>55</v>
      </c>
      <c r="G188" s="418">
        <v>29000</v>
      </c>
      <c r="H188" s="418">
        <v>29000</v>
      </c>
      <c r="I188" s="91">
        <f>H188/G188*100</f>
        <v>100</v>
      </c>
      <c r="J188" s="100"/>
      <c r="K188" s="101" t="s">
        <v>121</v>
      </c>
      <c r="L188" s="359">
        <v>1.4</v>
      </c>
      <c r="M188" s="360">
        <v>1.4</v>
      </c>
      <c r="N188" s="102">
        <f t="shared" si="15"/>
        <v>100</v>
      </c>
      <c r="O188" s="616"/>
      <c r="P188" s="660"/>
    </row>
    <row r="189" spans="1:16" ht="150" customHeight="1">
      <c r="A189" s="592"/>
      <c r="B189" s="586"/>
      <c r="C189" s="553"/>
      <c r="D189" s="554"/>
      <c r="E189" s="555"/>
      <c r="F189" s="172"/>
      <c r="G189" s="173"/>
      <c r="H189" s="173"/>
      <c r="I189" s="173"/>
      <c r="J189" s="267"/>
      <c r="K189" s="101" t="s">
        <v>215</v>
      </c>
      <c r="L189" s="362">
        <v>0</v>
      </c>
      <c r="M189" s="362">
        <v>0</v>
      </c>
      <c r="N189" s="102" t="e">
        <f t="shared" si="15"/>
        <v>#DIV/0!</v>
      </c>
      <c r="O189" s="616"/>
      <c r="P189" s="660"/>
    </row>
    <row r="190" spans="1:16" ht="28.5" customHeight="1">
      <c r="A190" s="592"/>
      <c r="B190" s="586"/>
      <c r="C190" s="553"/>
      <c r="D190" s="554"/>
      <c r="E190" s="555"/>
      <c r="F190" s="174"/>
      <c r="G190" s="148"/>
      <c r="H190" s="148"/>
      <c r="I190" s="148"/>
      <c r="J190" s="236"/>
      <c r="K190" s="237"/>
      <c r="L190" s="105"/>
      <c r="M190" s="105"/>
      <c r="N190" s="102">
        <f>N188+N187+N186+N185+N184</f>
        <v>376.03441944878233</v>
      </c>
      <c r="O190" s="616"/>
      <c r="P190" s="660"/>
    </row>
    <row r="191" spans="1:16" ht="63" customHeight="1" thickBot="1">
      <c r="A191" s="593"/>
      <c r="B191" s="587"/>
      <c r="C191" s="556"/>
      <c r="D191" s="557"/>
      <c r="E191" s="558"/>
      <c r="F191" s="177"/>
      <c r="G191" s="155"/>
      <c r="H191" s="155"/>
      <c r="I191" s="155"/>
      <c r="J191" s="238"/>
      <c r="K191" s="618" t="s">
        <v>50</v>
      </c>
      <c r="L191" s="619"/>
      <c r="M191" s="620"/>
      <c r="N191" s="156">
        <v>75.2</v>
      </c>
      <c r="O191" s="617"/>
      <c r="P191" s="673"/>
    </row>
    <row r="192" spans="1:16" ht="120" customHeight="1">
      <c r="A192" s="591">
        <v>14</v>
      </c>
      <c r="B192" s="597" t="s">
        <v>221</v>
      </c>
      <c r="C192" s="88">
        <v>3</v>
      </c>
      <c r="D192" s="88">
        <v>3</v>
      </c>
      <c r="E192" s="89">
        <f>D192/C192*100</f>
        <v>100</v>
      </c>
      <c r="F192" s="90" t="s">
        <v>6</v>
      </c>
      <c r="G192" s="99">
        <v>489.9</v>
      </c>
      <c r="H192" s="99">
        <v>489.9</v>
      </c>
      <c r="I192" s="91">
        <f>H192/G192*100</f>
        <v>100</v>
      </c>
      <c r="J192" s="92">
        <f>E192/I192*100</f>
        <v>100</v>
      </c>
      <c r="K192" s="108" t="s">
        <v>107</v>
      </c>
      <c r="L192" s="227">
        <v>100</v>
      </c>
      <c r="M192" s="512">
        <v>100</v>
      </c>
      <c r="N192" s="268">
        <f>M192/L192*100</f>
        <v>100</v>
      </c>
      <c r="O192" s="615">
        <f>N201*J192/100</f>
        <v>81.25</v>
      </c>
      <c r="P192" s="659" t="s">
        <v>316</v>
      </c>
    </row>
    <row r="193" spans="1:16" ht="135" customHeight="1">
      <c r="A193" s="592"/>
      <c r="B193" s="598"/>
      <c r="C193" s="550" t="s">
        <v>329</v>
      </c>
      <c r="D193" s="551"/>
      <c r="E193" s="552"/>
      <c r="F193" s="97" t="s">
        <v>53</v>
      </c>
      <c r="G193" s="98"/>
      <c r="H193" s="98"/>
      <c r="I193" s="99"/>
      <c r="J193" s="100"/>
      <c r="K193" s="101" t="s">
        <v>108</v>
      </c>
      <c r="L193" s="43">
        <v>100</v>
      </c>
      <c r="M193" s="513">
        <v>100</v>
      </c>
      <c r="N193" s="269">
        <f t="shared" ref="N193:N199" si="16">M193/L193*100</f>
        <v>100</v>
      </c>
      <c r="O193" s="616"/>
      <c r="P193" s="660"/>
    </row>
    <row r="194" spans="1:16" ht="150.75" customHeight="1">
      <c r="A194" s="592"/>
      <c r="B194" s="598"/>
      <c r="C194" s="553"/>
      <c r="D194" s="554"/>
      <c r="E194" s="555"/>
      <c r="F194" s="97" t="s">
        <v>52</v>
      </c>
      <c r="G194" s="98">
        <v>394.70600000000002</v>
      </c>
      <c r="H194" s="98">
        <v>394.7</v>
      </c>
      <c r="I194" s="99">
        <v>100</v>
      </c>
      <c r="J194" s="99">
        <v>100</v>
      </c>
      <c r="K194" s="101" t="s">
        <v>109</v>
      </c>
      <c r="L194" s="43">
        <v>100</v>
      </c>
      <c r="M194" s="513">
        <v>100</v>
      </c>
      <c r="N194" s="269">
        <f t="shared" si="16"/>
        <v>100</v>
      </c>
      <c r="O194" s="616"/>
      <c r="P194" s="660"/>
    </row>
    <row r="195" spans="1:16" ht="153" customHeight="1">
      <c r="A195" s="592"/>
      <c r="B195" s="598"/>
      <c r="C195" s="553"/>
      <c r="D195" s="554"/>
      <c r="E195" s="555"/>
      <c r="F195" s="97" t="s">
        <v>54</v>
      </c>
      <c r="G195" s="98">
        <v>95.194000000000003</v>
      </c>
      <c r="H195" s="98">
        <v>95.2</v>
      </c>
      <c r="I195" s="99">
        <f>H195/G195*100</f>
        <v>100.00630291825115</v>
      </c>
      <c r="J195" s="99">
        <v>100</v>
      </c>
      <c r="K195" s="101" t="s">
        <v>110</v>
      </c>
      <c r="L195" s="43">
        <v>100</v>
      </c>
      <c r="M195" s="513">
        <v>100</v>
      </c>
      <c r="N195" s="269">
        <f t="shared" si="16"/>
        <v>100</v>
      </c>
      <c r="O195" s="616"/>
      <c r="P195" s="660"/>
    </row>
    <row r="196" spans="1:16" ht="147.75" customHeight="1">
      <c r="A196" s="592"/>
      <c r="B196" s="598"/>
      <c r="C196" s="553"/>
      <c r="D196" s="554"/>
      <c r="E196" s="555"/>
      <c r="F196" s="144" t="s">
        <v>55</v>
      </c>
      <c r="G196" s="98"/>
      <c r="H196" s="98">
        <v>0</v>
      </c>
      <c r="I196" s="99" t="e">
        <f>H196/G196*100</f>
        <v>#DIV/0!</v>
      </c>
      <c r="J196" s="100"/>
      <c r="K196" s="101" t="s">
        <v>111</v>
      </c>
      <c r="L196" s="43">
        <v>100</v>
      </c>
      <c r="M196" s="513">
        <v>50</v>
      </c>
      <c r="N196" s="269">
        <v>50</v>
      </c>
      <c r="O196" s="616"/>
      <c r="P196" s="660"/>
    </row>
    <row r="197" spans="1:16" ht="155.25" customHeight="1">
      <c r="A197" s="592"/>
      <c r="B197" s="598"/>
      <c r="C197" s="553"/>
      <c r="D197" s="554"/>
      <c r="E197" s="555"/>
      <c r="F197" s="172"/>
      <c r="G197" s="173"/>
      <c r="H197" s="173"/>
      <c r="I197" s="173"/>
      <c r="J197" s="267"/>
      <c r="K197" s="118" t="s">
        <v>112</v>
      </c>
      <c r="L197" s="105">
        <v>100</v>
      </c>
      <c r="M197" s="105">
        <v>50</v>
      </c>
      <c r="N197" s="269">
        <f t="shared" si="16"/>
        <v>50</v>
      </c>
      <c r="O197" s="616"/>
      <c r="P197" s="660"/>
    </row>
    <row r="198" spans="1:16" ht="199.5" customHeight="1">
      <c r="A198" s="592"/>
      <c r="B198" s="598"/>
      <c r="C198" s="553"/>
      <c r="D198" s="554"/>
      <c r="E198" s="555"/>
      <c r="F198" s="174"/>
      <c r="G198" s="148"/>
      <c r="H198" s="148"/>
      <c r="I198" s="148"/>
      <c r="J198" s="236"/>
      <c r="K198" s="118" t="s">
        <v>113</v>
      </c>
      <c r="L198" s="105">
        <v>100</v>
      </c>
      <c r="M198" s="105">
        <v>50</v>
      </c>
      <c r="N198" s="269">
        <f t="shared" si="16"/>
        <v>50</v>
      </c>
      <c r="O198" s="616"/>
      <c r="P198" s="660"/>
    </row>
    <row r="199" spans="1:16" ht="159" customHeight="1">
      <c r="A199" s="592"/>
      <c r="B199" s="598"/>
      <c r="C199" s="553"/>
      <c r="D199" s="554"/>
      <c r="E199" s="555"/>
      <c r="F199" s="174"/>
      <c r="G199" s="148"/>
      <c r="H199" s="148"/>
      <c r="I199" s="148"/>
      <c r="J199" s="236"/>
      <c r="K199" s="118" t="s">
        <v>114</v>
      </c>
      <c r="L199" s="105">
        <v>100</v>
      </c>
      <c r="M199" s="105">
        <v>100</v>
      </c>
      <c r="N199" s="269">
        <f t="shared" si="16"/>
        <v>100</v>
      </c>
      <c r="O199" s="616"/>
      <c r="P199" s="660"/>
    </row>
    <row r="200" spans="1:16" ht="37.5" customHeight="1">
      <c r="A200" s="592"/>
      <c r="B200" s="598"/>
      <c r="C200" s="553"/>
      <c r="D200" s="554"/>
      <c r="E200" s="555"/>
      <c r="F200" s="174"/>
      <c r="G200" s="148"/>
      <c r="H200" s="148"/>
      <c r="I200" s="148"/>
      <c r="J200" s="236"/>
      <c r="K200" s="118"/>
      <c r="L200" s="105"/>
      <c r="M200" s="105"/>
      <c r="N200" s="269">
        <f>SUM(N192:N199)</f>
        <v>650</v>
      </c>
      <c r="O200" s="616"/>
      <c r="P200" s="660"/>
    </row>
    <row r="201" spans="1:16" ht="40.5" customHeight="1" thickBot="1">
      <c r="A201" s="592"/>
      <c r="B201" s="599"/>
      <c r="C201" s="553"/>
      <c r="D201" s="554"/>
      <c r="E201" s="555"/>
      <c r="F201" s="174"/>
      <c r="G201" s="148"/>
      <c r="H201" s="148"/>
      <c r="I201" s="148"/>
      <c r="J201" s="236"/>
      <c r="K201" s="661" t="s">
        <v>50</v>
      </c>
      <c r="L201" s="662"/>
      <c r="M201" s="663"/>
      <c r="N201" s="270">
        <f>N200/8</f>
        <v>81.25</v>
      </c>
      <c r="O201" s="616"/>
      <c r="P201" s="660"/>
    </row>
    <row r="202" spans="1:16" ht="198" customHeight="1">
      <c r="A202" s="600">
        <v>15</v>
      </c>
      <c r="B202" s="603" t="s">
        <v>331</v>
      </c>
      <c r="C202" s="271">
        <v>9</v>
      </c>
      <c r="D202" s="271">
        <v>2</v>
      </c>
      <c r="E202" s="272">
        <f>D202/C202*100</f>
        <v>22.222222222222221</v>
      </c>
      <c r="F202" s="90" t="s">
        <v>6</v>
      </c>
      <c r="G202" s="273">
        <v>2165</v>
      </c>
      <c r="H202" s="371">
        <v>2398.9</v>
      </c>
      <c r="I202" s="274">
        <f>H202/G202*100</f>
        <v>110.80369515011547</v>
      </c>
      <c r="J202" s="275">
        <f>E202/I202*100</f>
        <v>20.055488395144071</v>
      </c>
      <c r="K202" s="404" t="s">
        <v>115</v>
      </c>
      <c r="L202" s="405">
        <v>33</v>
      </c>
      <c r="M202" s="405">
        <v>11</v>
      </c>
      <c r="N202" s="406">
        <f>L202/M202*100</f>
        <v>300</v>
      </c>
      <c r="O202" s="274">
        <f>N213*J202/100</f>
        <v>25.281881479559036</v>
      </c>
      <c r="P202" s="514" t="s">
        <v>98</v>
      </c>
    </row>
    <row r="203" spans="1:16" ht="81.75" customHeight="1">
      <c r="A203" s="601"/>
      <c r="B203" s="604"/>
      <c r="C203" s="674" t="s">
        <v>330</v>
      </c>
      <c r="D203" s="675"/>
      <c r="E203" s="676"/>
      <c r="F203" s="97" t="s">
        <v>53</v>
      </c>
      <c r="G203" s="121" t="s">
        <v>70</v>
      </c>
      <c r="H203" s="369" t="s">
        <v>70</v>
      </c>
      <c r="I203" s="121"/>
      <c r="J203" s="121"/>
      <c r="K203" s="407" t="s">
        <v>116</v>
      </c>
      <c r="L203" s="369">
        <v>3</v>
      </c>
      <c r="M203" s="369">
        <v>0</v>
      </c>
      <c r="N203" s="369">
        <v>100</v>
      </c>
      <c r="O203" s="121"/>
      <c r="P203" s="276"/>
    </row>
    <row r="204" spans="1:16" ht="86.25" customHeight="1" thickBot="1">
      <c r="A204" s="601"/>
      <c r="B204" s="604"/>
      <c r="C204" s="677"/>
      <c r="D204" s="678"/>
      <c r="E204" s="679"/>
      <c r="F204" s="97" t="s">
        <v>52</v>
      </c>
      <c r="G204" s="277"/>
      <c r="H204" s="370"/>
      <c r="I204" s="121"/>
      <c r="J204" s="121"/>
      <c r="K204" s="407" t="s">
        <v>224</v>
      </c>
      <c r="L204" s="369">
        <v>6.8</v>
      </c>
      <c r="M204" s="369">
        <v>8.4</v>
      </c>
      <c r="N204" s="408">
        <f>L204/M204*100</f>
        <v>80.952380952380949</v>
      </c>
      <c r="O204" s="121"/>
      <c r="P204" s="276"/>
    </row>
    <row r="205" spans="1:16" ht="70.5" customHeight="1">
      <c r="A205" s="601"/>
      <c r="B205" s="604"/>
      <c r="C205" s="677"/>
      <c r="D205" s="678"/>
      <c r="E205" s="679"/>
      <c r="F205" s="97" t="s">
        <v>54</v>
      </c>
      <c r="G205" s="273">
        <v>2165</v>
      </c>
      <c r="H205" s="371">
        <v>2398.9</v>
      </c>
      <c r="I205" s="278">
        <f>H205/G205*100</f>
        <v>110.80369515011547</v>
      </c>
      <c r="J205" s="275"/>
      <c r="K205" s="407" t="s">
        <v>225</v>
      </c>
      <c r="L205" s="369">
        <v>31</v>
      </c>
      <c r="M205" s="369">
        <v>11</v>
      </c>
      <c r="N205" s="408">
        <f>L205/M205*100</f>
        <v>281.81818181818181</v>
      </c>
      <c r="O205" s="121"/>
      <c r="P205" s="276"/>
    </row>
    <row r="206" spans="1:16" ht="75.75" customHeight="1">
      <c r="A206" s="601"/>
      <c r="B206" s="604"/>
      <c r="C206" s="677"/>
      <c r="D206" s="678"/>
      <c r="E206" s="679"/>
      <c r="F206" s="144" t="s">
        <v>55</v>
      </c>
      <c r="G206" s="121" t="s">
        <v>70</v>
      </c>
      <c r="H206" s="121"/>
      <c r="I206" s="121"/>
      <c r="J206" s="121"/>
      <c r="K206" s="407" t="s">
        <v>226</v>
      </c>
      <c r="L206" s="369">
        <v>2</v>
      </c>
      <c r="M206" s="369">
        <v>0</v>
      </c>
      <c r="N206" s="408">
        <v>100</v>
      </c>
      <c r="O206" s="121"/>
      <c r="P206" s="276"/>
    </row>
    <row r="207" spans="1:16" ht="116.25" customHeight="1">
      <c r="A207" s="601"/>
      <c r="B207" s="604"/>
      <c r="C207" s="677"/>
      <c r="D207" s="678"/>
      <c r="E207" s="679"/>
      <c r="F207" s="633"/>
      <c r="G207" s="634"/>
      <c r="H207" s="634"/>
      <c r="I207" s="634"/>
      <c r="J207" s="635"/>
      <c r="K207" s="407" t="s">
        <v>332</v>
      </c>
      <c r="L207" s="369">
        <v>2</v>
      </c>
      <c r="M207" s="369">
        <v>0</v>
      </c>
      <c r="N207" s="408">
        <v>100</v>
      </c>
      <c r="O207" s="121"/>
      <c r="P207" s="276"/>
    </row>
    <row r="208" spans="1:16" ht="87.75" customHeight="1">
      <c r="A208" s="601"/>
      <c r="B208" s="604"/>
      <c r="C208" s="677"/>
      <c r="D208" s="678"/>
      <c r="E208" s="679"/>
      <c r="F208" s="633"/>
      <c r="G208" s="634"/>
      <c r="H208" s="634"/>
      <c r="I208" s="634"/>
      <c r="J208" s="635"/>
      <c r="K208" s="407" t="s">
        <v>333</v>
      </c>
      <c r="L208" s="369">
        <v>1</v>
      </c>
      <c r="M208" s="369">
        <v>0</v>
      </c>
      <c r="N208" s="408">
        <v>100</v>
      </c>
      <c r="O208" s="121"/>
      <c r="P208" s="276"/>
    </row>
    <row r="209" spans="1:16" ht="101.25" customHeight="1">
      <c r="A209" s="601"/>
      <c r="B209" s="604"/>
      <c r="C209" s="677"/>
      <c r="D209" s="678"/>
      <c r="E209" s="679"/>
      <c r="F209" s="633"/>
      <c r="G209" s="634"/>
      <c r="H209" s="634"/>
      <c r="I209" s="634"/>
      <c r="J209" s="635"/>
      <c r="K209" s="407" t="s">
        <v>334</v>
      </c>
      <c r="L209" s="369">
        <v>70</v>
      </c>
      <c r="M209" s="369">
        <v>0</v>
      </c>
      <c r="N209" s="408">
        <f>M209/L209*100</f>
        <v>0</v>
      </c>
      <c r="O209" s="121"/>
      <c r="P209" s="276"/>
    </row>
    <row r="210" spans="1:16" ht="118.5" customHeight="1">
      <c r="A210" s="601"/>
      <c r="B210" s="604"/>
      <c r="C210" s="677"/>
      <c r="D210" s="678"/>
      <c r="E210" s="679"/>
      <c r="F210" s="633"/>
      <c r="G210" s="634"/>
      <c r="H210" s="634"/>
      <c r="I210" s="634"/>
      <c r="J210" s="635"/>
      <c r="K210" s="407" t="s">
        <v>335</v>
      </c>
      <c r="L210" s="369">
        <v>10</v>
      </c>
      <c r="M210" s="369">
        <v>10</v>
      </c>
      <c r="N210" s="408">
        <f>L210/M210*100</f>
        <v>100</v>
      </c>
      <c r="O210" s="121"/>
      <c r="P210" s="276"/>
    </row>
    <row r="211" spans="1:16" ht="109.5" customHeight="1">
      <c r="A211" s="601"/>
      <c r="B211" s="604"/>
      <c r="C211" s="677"/>
      <c r="D211" s="678"/>
      <c r="E211" s="679"/>
      <c r="F211" s="633"/>
      <c r="G211" s="634"/>
      <c r="H211" s="634"/>
      <c r="I211" s="634"/>
      <c r="J211" s="635"/>
      <c r="K211" s="407" t="s">
        <v>336</v>
      </c>
      <c r="L211" s="369">
        <v>92</v>
      </c>
      <c r="M211" s="369">
        <v>90</v>
      </c>
      <c r="N211" s="408">
        <f t="shared" ref="N211" si="17">M211/L211*100</f>
        <v>97.826086956521735</v>
      </c>
      <c r="O211" s="121"/>
      <c r="P211" s="276"/>
    </row>
    <row r="212" spans="1:16" ht="81.75" customHeight="1">
      <c r="A212" s="601"/>
      <c r="B212" s="604"/>
      <c r="C212" s="677"/>
      <c r="D212" s="678"/>
      <c r="E212" s="679"/>
      <c r="F212" s="633"/>
      <c r="G212" s="634"/>
      <c r="H212" s="634"/>
      <c r="I212" s="634"/>
      <c r="J212" s="635"/>
      <c r="K212" s="369"/>
      <c r="L212" s="369"/>
      <c r="M212" s="369"/>
      <c r="N212" s="408">
        <f>N211+N210+N209+N208+N207+N206+N205+N204+N203+N202</f>
        <v>1260.5966497270845</v>
      </c>
      <c r="O212" s="121"/>
      <c r="P212" s="276"/>
    </row>
    <row r="213" spans="1:16" ht="82.5" customHeight="1" thickBot="1">
      <c r="A213" s="602"/>
      <c r="B213" s="605"/>
      <c r="C213" s="677"/>
      <c r="D213" s="678"/>
      <c r="E213" s="679"/>
      <c r="F213" s="633"/>
      <c r="G213" s="634"/>
      <c r="H213" s="634"/>
      <c r="I213" s="634"/>
      <c r="J213" s="635"/>
      <c r="K213" s="680" t="s">
        <v>50</v>
      </c>
      <c r="L213" s="681"/>
      <c r="M213" s="682"/>
      <c r="N213" s="409">
        <f>N212/10</f>
        <v>126.05966497270845</v>
      </c>
      <c r="O213" s="279"/>
      <c r="P213" s="280"/>
    </row>
    <row r="214" spans="1:16" ht="243" customHeight="1" thickBot="1">
      <c r="A214" s="591">
        <v>16</v>
      </c>
      <c r="B214" s="585" t="s">
        <v>337</v>
      </c>
      <c r="C214" s="88">
        <v>11</v>
      </c>
      <c r="D214" s="88">
        <v>8</v>
      </c>
      <c r="E214" s="89">
        <f>D214/C214*100</f>
        <v>72.727272727272734</v>
      </c>
      <c r="F214" s="242" t="s">
        <v>6</v>
      </c>
      <c r="G214" s="98">
        <v>17</v>
      </c>
      <c r="H214" s="98">
        <v>0</v>
      </c>
      <c r="I214" s="91">
        <v>0</v>
      </c>
      <c r="J214" s="92"/>
      <c r="K214" s="410" t="s">
        <v>179</v>
      </c>
      <c r="L214" s="359">
        <v>90.5</v>
      </c>
      <c r="M214" s="359">
        <v>75</v>
      </c>
      <c r="N214" s="411">
        <f>M214/L214*100</f>
        <v>82.872928176795583</v>
      </c>
      <c r="O214" s="93">
        <f>N222*J214/100</f>
        <v>0</v>
      </c>
      <c r="P214" s="414" t="s">
        <v>291</v>
      </c>
    </row>
    <row r="215" spans="1:16" ht="174" customHeight="1" thickBot="1">
      <c r="A215" s="592"/>
      <c r="B215" s="586"/>
      <c r="C215" s="94"/>
      <c r="D215" s="95"/>
      <c r="E215" s="96"/>
      <c r="F215" s="144" t="s">
        <v>53</v>
      </c>
      <c r="G215" s="98" t="s">
        <v>159</v>
      </c>
      <c r="H215" s="98" t="s">
        <v>159</v>
      </c>
      <c r="I215" s="99"/>
      <c r="J215" s="100"/>
      <c r="K215" s="342" t="s">
        <v>160</v>
      </c>
      <c r="L215" s="343">
        <v>53.9</v>
      </c>
      <c r="M215" s="343">
        <v>50</v>
      </c>
      <c r="N215" s="122">
        <f t="shared" ref="N215:N220" si="18">M215/L215*100</f>
        <v>92.764378478664199</v>
      </c>
      <c r="O215" s="114"/>
      <c r="P215" s="103"/>
    </row>
    <row r="216" spans="1:16" ht="203.25" customHeight="1" thickBot="1">
      <c r="A216" s="592"/>
      <c r="B216" s="586"/>
      <c r="C216" s="115"/>
      <c r="D216" s="116"/>
      <c r="E216" s="117"/>
      <c r="F216" s="97" t="s">
        <v>52</v>
      </c>
      <c r="G216" s="98" t="s">
        <v>159</v>
      </c>
      <c r="H216" s="98" t="s">
        <v>159</v>
      </c>
      <c r="I216" s="99"/>
      <c r="J216" s="100"/>
      <c r="K216" s="342" t="s">
        <v>161</v>
      </c>
      <c r="L216" s="329">
        <v>98.5</v>
      </c>
      <c r="M216" s="329">
        <v>100</v>
      </c>
      <c r="N216" s="122">
        <f t="shared" si="18"/>
        <v>101.5228426395939</v>
      </c>
      <c r="O216" s="114"/>
      <c r="P216" s="103"/>
    </row>
    <row r="217" spans="1:16" ht="204" customHeight="1" thickBot="1">
      <c r="A217" s="592"/>
      <c r="B217" s="586"/>
      <c r="C217" s="115"/>
      <c r="D217" s="116"/>
      <c r="E217" s="117"/>
      <c r="F217" s="97" t="s">
        <v>54</v>
      </c>
      <c r="G217" s="98">
        <v>17</v>
      </c>
      <c r="H217" s="98">
        <v>0</v>
      </c>
      <c r="I217" s="99">
        <v>0</v>
      </c>
      <c r="J217" s="100"/>
      <c r="K217" s="342" t="s">
        <v>162</v>
      </c>
      <c r="L217" s="146">
        <v>65</v>
      </c>
      <c r="M217" s="146">
        <v>100</v>
      </c>
      <c r="N217" s="122">
        <f t="shared" si="18"/>
        <v>153.84615384615387</v>
      </c>
      <c r="O217" s="114"/>
      <c r="P217" s="103"/>
    </row>
    <row r="218" spans="1:16" ht="233.25" customHeight="1" thickBot="1">
      <c r="A218" s="592"/>
      <c r="B218" s="586"/>
      <c r="C218" s="115"/>
      <c r="D218" s="116"/>
      <c r="E218" s="117"/>
      <c r="F218" s="97" t="s">
        <v>55</v>
      </c>
      <c r="G218" s="98" t="s">
        <v>159</v>
      </c>
      <c r="H218" s="98" t="s">
        <v>159</v>
      </c>
      <c r="I218" s="99"/>
      <c r="J218" s="100"/>
      <c r="K218" s="342" t="s">
        <v>163</v>
      </c>
      <c r="L218" s="146">
        <v>97.5</v>
      </c>
      <c r="M218" s="146">
        <v>94</v>
      </c>
      <c r="N218" s="122">
        <f t="shared" si="18"/>
        <v>96.410256410256409</v>
      </c>
      <c r="O218" s="114"/>
      <c r="P218" s="103"/>
    </row>
    <row r="219" spans="1:16" ht="161.25" customHeight="1" thickBot="1">
      <c r="A219" s="592"/>
      <c r="B219" s="586"/>
      <c r="C219" s="115"/>
      <c r="D219" s="116"/>
      <c r="E219" s="117"/>
      <c r="F219" s="624"/>
      <c r="G219" s="625"/>
      <c r="H219" s="625"/>
      <c r="I219" s="625"/>
      <c r="J219" s="625"/>
      <c r="K219" s="342" t="s">
        <v>164</v>
      </c>
      <c r="L219" s="146">
        <v>79</v>
      </c>
      <c r="M219" s="146">
        <v>16.7</v>
      </c>
      <c r="N219" s="122">
        <f t="shared" si="18"/>
        <v>21.139240506329113</v>
      </c>
      <c r="O219" s="114"/>
      <c r="P219" s="103"/>
    </row>
    <row r="220" spans="1:16" ht="170.25" customHeight="1" thickBot="1">
      <c r="A220" s="592"/>
      <c r="B220" s="586"/>
      <c r="C220" s="115"/>
      <c r="D220" s="116"/>
      <c r="E220" s="117"/>
      <c r="F220" s="627"/>
      <c r="G220" s="628"/>
      <c r="H220" s="628"/>
      <c r="I220" s="628"/>
      <c r="J220" s="628"/>
      <c r="K220" s="342" t="s">
        <v>165</v>
      </c>
      <c r="L220" s="146">
        <v>100</v>
      </c>
      <c r="M220" s="146">
        <v>100</v>
      </c>
      <c r="N220" s="122">
        <f t="shared" si="18"/>
        <v>100</v>
      </c>
      <c r="O220" s="114"/>
      <c r="P220" s="103"/>
    </row>
    <row r="221" spans="1:16" ht="24" customHeight="1" thickBot="1">
      <c r="A221" s="592"/>
      <c r="B221" s="586"/>
      <c r="C221" s="115"/>
      <c r="D221" s="116"/>
      <c r="E221" s="117"/>
      <c r="F221" s="627"/>
      <c r="G221" s="628"/>
      <c r="H221" s="628"/>
      <c r="I221" s="628"/>
      <c r="J221" s="628"/>
      <c r="K221" s="344"/>
      <c r="L221" s="119"/>
      <c r="M221" s="113"/>
      <c r="N221" s="235">
        <f>N220+N219+N218+N217+N216+N215+N214</f>
        <v>648.55580005779302</v>
      </c>
      <c r="O221" s="114"/>
      <c r="P221" s="103"/>
    </row>
    <row r="222" spans="1:16" ht="37.5" customHeight="1" thickBot="1">
      <c r="A222" s="593"/>
      <c r="B222" s="587"/>
      <c r="C222" s="123"/>
      <c r="D222" s="124"/>
      <c r="E222" s="125"/>
      <c r="F222" s="630"/>
      <c r="G222" s="631"/>
      <c r="H222" s="631"/>
      <c r="I222" s="631"/>
      <c r="J222" s="631"/>
      <c r="K222" s="281" t="s">
        <v>50</v>
      </c>
      <c r="L222" s="412"/>
      <c r="M222" s="413"/>
      <c r="N222" s="156">
        <f>N221/7</f>
        <v>92.650828579684713</v>
      </c>
      <c r="O222" s="127"/>
      <c r="P222" s="128"/>
    </row>
    <row r="223" spans="1:16" ht="190.5" customHeight="1">
      <c r="A223" s="591">
        <v>17</v>
      </c>
      <c r="B223" s="585" t="s">
        <v>323</v>
      </c>
      <c r="C223" s="88">
        <v>11</v>
      </c>
      <c r="D223" s="88">
        <v>11</v>
      </c>
      <c r="E223" s="89">
        <f>D223/C223*100</f>
        <v>100</v>
      </c>
      <c r="F223" s="242" t="s">
        <v>6</v>
      </c>
      <c r="G223" s="98">
        <v>8</v>
      </c>
      <c r="H223" s="98">
        <v>8</v>
      </c>
      <c r="I223" s="91">
        <f>H223/G223*100</f>
        <v>100</v>
      </c>
      <c r="J223" s="92">
        <f>E223/I223*100</f>
        <v>100</v>
      </c>
      <c r="K223" s="509" t="s">
        <v>327</v>
      </c>
      <c r="L223" s="359">
        <v>0</v>
      </c>
      <c r="M223" s="360"/>
      <c r="N223" s="122">
        <v>0</v>
      </c>
      <c r="O223" s="615">
        <v>0</v>
      </c>
      <c r="P223" s="659" t="s">
        <v>214</v>
      </c>
    </row>
    <row r="224" spans="1:16" ht="171.75" customHeight="1">
      <c r="A224" s="592"/>
      <c r="B224" s="586"/>
      <c r="C224" s="550" t="s">
        <v>341</v>
      </c>
      <c r="D224" s="551"/>
      <c r="E224" s="552"/>
      <c r="F224" s="144" t="s">
        <v>53</v>
      </c>
      <c r="G224" s="98"/>
      <c r="H224" s="98"/>
      <c r="I224" s="99"/>
      <c r="J224" s="100"/>
      <c r="K224" s="509" t="s">
        <v>326</v>
      </c>
      <c r="L224" s="528">
        <v>0</v>
      </c>
      <c r="M224" s="529"/>
      <c r="N224" s="122" t="e">
        <f>L224/M224*100</f>
        <v>#DIV/0!</v>
      </c>
      <c r="O224" s="616"/>
      <c r="P224" s="660"/>
    </row>
    <row r="225" spans="1:21" ht="59.25">
      <c r="A225" s="592"/>
      <c r="B225" s="586"/>
      <c r="C225" s="553"/>
      <c r="D225" s="554"/>
      <c r="E225" s="555"/>
      <c r="F225" s="97" t="s">
        <v>52</v>
      </c>
      <c r="G225" s="98"/>
      <c r="H225" s="98"/>
      <c r="I225" s="99"/>
      <c r="J225" s="100"/>
      <c r="K225" s="121"/>
      <c r="L225" s="121"/>
      <c r="M225" s="121"/>
      <c r="N225" s="121"/>
      <c r="O225" s="616"/>
      <c r="P225" s="660"/>
    </row>
    <row r="226" spans="1:21" ht="60" thickBot="1">
      <c r="A226" s="592"/>
      <c r="B226" s="586"/>
      <c r="C226" s="553"/>
      <c r="D226" s="554"/>
      <c r="E226" s="555"/>
      <c r="F226" s="97" t="s">
        <v>54</v>
      </c>
      <c r="G226" s="98">
        <v>8</v>
      </c>
      <c r="H226" s="98">
        <v>8</v>
      </c>
      <c r="I226" s="99">
        <v>100</v>
      </c>
      <c r="J226" s="100"/>
      <c r="K226" s="344"/>
      <c r="L226" s="146"/>
      <c r="M226" s="147"/>
      <c r="N226" s="345"/>
      <c r="O226" s="616"/>
      <c r="P226" s="660"/>
    </row>
    <row r="227" spans="1:21" ht="64.5" thickBot="1">
      <c r="A227" s="592"/>
      <c r="B227" s="586"/>
      <c r="C227" s="553"/>
      <c r="D227" s="554"/>
      <c r="E227" s="555"/>
      <c r="F227" s="97" t="s">
        <v>55</v>
      </c>
      <c r="G227" s="98"/>
      <c r="H227" s="98"/>
      <c r="I227" s="99"/>
      <c r="J227" s="100"/>
      <c r="K227" s="344"/>
      <c r="L227" s="119"/>
      <c r="M227" s="113"/>
      <c r="N227" s="235">
        <v>0</v>
      </c>
      <c r="O227" s="616"/>
      <c r="P227" s="660"/>
    </row>
    <row r="228" spans="1:21" ht="35.25" customHeight="1" thickBot="1">
      <c r="A228" s="593"/>
      <c r="B228" s="587"/>
      <c r="C228" s="556"/>
      <c r="D228" s="557"/>
      <c r="E228" s="558"/>
      <c r="F228" s="177"/>
      <c r="G228" s="155"/>
      <c r="H228" s="155"/>
      <c r="I228" s="155"/>
      <c r="J228" s="238"/>
      <c r="K228" s="584" t="s">
        <v>50</v>
      </c>
      <c r="L228" s="560"/>
      <c r="M228" s="561"/>
      <c r="N228" s="156">
        <f>N227/2</f>
        <v>0</v>
      </c>
      <c r="O228" s="617"/>
      <c r="P228" s="673"/>
    </row>
    <row r="229" spans="1:21" ht="98.25" customHeight="1">
      <c r="A229" s="544">
        <v>18</v>
      </c>
      <c r="B229" s="547" t="s">
        <v>339</v>
      </c>
      <c r="C229" s="88">
        <v>11</v>
      </c>
      <c r="D229" s="88">
        <v>10</v>
      </c>
      <c r="E229" s="89">
        <f>D229/C229*100</f>
        <v>90.909090909090907</v>
      </c>
      <c r="F229" s="242" t="s">
        <v>6</v>
      </c>
      <c r="G229" s="282">
        <v>12</v>
      </c>
      <c r="H229" s="282" t="s">
        <v>70</v>
      </c>
      <c r="I229" s="91" t="e">
        <v>#VALUE!</v>
      </c>
      <c r="J229" s="92" t="e">
        <v>#VALUE!</v>
      </c>
      <c r="K229" s="283" t="s">
        <v>281</v>
      </c>
      <c r="L229" s="167">
        <v>1015.6</v>
      </c>
      <c r="M229" s="347">
        <v>913.7</v>
      </c>
      <c r="N229" s="346">
        <f>L229/M229*100</f>
        <v>111.15245704279305</v>
      </c>
      <c r="O229" s="541">
        <f>N234*J226/100</f>
        <v>0</v>
      </c>
      <c r="P229" s="538" t="s">
        <v>71</v>
      </c>
    </row>
    <row r="230" spans="1:21" ht="108" customHeight="1">
      <c r="A230" s="545"/>
      <c r="B230" s="548"/>
      <c r="C230" s="550" t="s">
        <v>338</v>
      </c>
      <c r="D230" s="551"/>
      <c r="E230" s="552"/>
      <c r="F230" s="171" t="s">
        <v>53</v>
      </c>
      <c r="G230" s="282" t="s">
        <v>70</v>
      </c>
      <c r="H230" s="282" t="s">
        <v>70</v>
      </c>
      <c r="I230" s="99"/>
      <c r="J230" s="100"/>
      <c r="K230" s="283" t="s">
        <v>282</v>
      </c>
      <c r="L230" s="167">
        <v>90.9</v>
      </c>
      <c r="M230" s="167">
        <v>135.30000000000001</v>
      </c>
      <c r="N230" s="346">
        <f>L230/M230*100</f>
        <v>67.184035476718407</v>
      </c>
      <c r="O230" s="542"/>
      <c r="P230" s="539"/>
    </row>
    <row r="231" spans="1:21" ht="59.25">
      <c r="A231" s="545"/>
      <c r="B231" s="548"/>
      <c r="C231" s="553"/>
      <c r="D231" s="554"/>
      <c r="E231" s="555"/>
      <c r="F231" s="246" t="s">
        <v>52</v>
      </c>
      <c r="G231" s="282" t="s">
        <v>70</v>
      </c>
      <c r="H231" s="282" t="s">
        <v>70</v>
      </c>
      <c r="I231" s="99"/>
      <c r="J231" s="100"/>
      <c r="K231" s="283"/>
      <c r="L231" s="167"/>
      <c r="M231" s="167"/>
      <c r="N231" s="346"/>
      <c r="O231" s="542"/>
      <c r="P231" s="539"/>
    </row>
    <row r="232" spans="1:21" ht="60" thickBot="1">
      <c r="A232" s="545"/>
      <c r="B232" s="548"/>
      <c r="C232" s="553"/>
      <c r="D232" s="554"/>
      <c r="E232" s="555"/>
      <c r="F232" s="246" t="s">
        <v>54</v>
      </c>
      <c r="G232" s="282">
        <v>12</v>
      </c>
      <c r="H232" s="282" t="s">
        <v>70</v>
      </c>
      <c r="I232" s="99"/>
      <c r="J232" s="100"/>
      <c r="K232" s="344"/>
      <c r="L232" s="284"/>
      <c r="M232" s="285"/>
      <c r="N232" s="163"/>
      <c r="O232" s="542"/>
      <c r="P232" s="539"/>
    </row>
    <row r="233" spans="1:21" ht="64.5" thickBot="1">
      <c r="A233" s="545"/>
      <c r="B233" s="548"/>
      <c r="C233" s="553"/>
      <c r="D233" s="554"/>
      <c r="E233" s="555"/>
      <c r="F233" s="246" t="s">
        <v>55</v>
      </c>
      <c r="G233" s="282" t="s">
        <v>70</v>
      </c>
      <c r="H233" s="282" t="s">
        <v>70</v>
      </c>
      <c r="I233" s="99"/>
      <c r="J233" s="100"/>
      <c r="K233" s="344"/>
      <c r="L233" s="249"/>
      <c r="M233" s="286"/>
      <c r="N233" s="168">
        <f>N229+N230</f>
        <v>178.33649251951147</v>
      </c>
      <c r="O233" s="542"/>
      <c r="P233" s="539"/>
    </row>
    <row r="234" spans="1:21" ht="53.25" customHeight="1" thickBot="1">
      <c r="A234" s="546"/>
      <c r="B234" s="549"/>
      <c r="C234" s="556"/>
      <c r="D234" s="557"/>
      <c r="E234" s="558"/>
      <c r="F234" s="177"/>
      <c r="G234" s="155"/>
      <c r="H234" s="155"/>
      <c r="I234" s="155"/>
      <c r="J234" s="238"/>
      <c r="K234" s="584" t="s">
        <v>50</v>
      </c>
      <c r="L234" s="560"/>
      <c r="M234" s="561"/>
      <c r="N234" s="287">
        <f>N233/2</f>
        <v>89.168246259755733</v>
      </c>
      <c r="O234" s="543"/>
      <c r="P234" s="540"/>
    </row>
    <row r="235" spans="1:21" ht="81" customHeight="1">
      <c r="A235" s="544">
        <v>19</v>
      </c>
      <c r="B235" s="547" t="s">
        <v>208</v>
      </c>
      <c r="C235" s="49">
        <v>12</v>
      </c>
      <c r="D235" s="49">
        <v>12</v>
      </c>
      <c r="E235" s="50">
        <v>100</v>
      </c>
      <c r="F235" s="288" t="s">
        <v>6</v>
      </c>
      <c r="G235" s="53">
        <v>6</v>
      </c>
      <c r="H235" s="53">
        <v>0</v>
      </c>
      <c r="I235" s="53"/>
      <c r="J235" s="256"/>
      <c r="K235" s="289" t="s">
        <v>180</v>
      </c>
      <c r="L235" s="290">
        <v>2.6</v>
      </c>
      <c r="M235" s="291">
        <v>0</v>
      </c>
      <c r="N235" s="192">
        <f>M235/L235*100</f>
        <v>0</v>
      </c>
      <c r="O235" s="683"/>
      <c r="P235" s="536" t="s">
        <v>71</v>
      </c>
    </row>
    <row r="236" spans="1:21" ht="101.25">
      <c r="A236" s="545"/>
      <c r="B236" s="548"/>
      <c r="C236" s="562"/>
      <c r="D236" s="563"/>
      <c r="E236" s="564"/>
      <c r="F236" s="212" t="s">
        <v>53</v>
      </c>
      <c r="G236" s="187"/>
      <c r="H236" s="187"/>
      <c r="I236" s="62"/>
      <c r="J236" s="63"/>
      <c r="K236" s="214" t="s">
        <v>181</v>
      </c>
      <c r="L236" s="215">
        <v>97</v>
      </c>
      <c r="M236" s="339">
        <v>97</v>
      </c>
      <c r="N236" s="340">
        <f t="shared" ref="N236:N251" si="19">M236/L236*100</f>
        <v>100</v>
      </c>
      <c r="O236" s="684"/>
      <c r="P236" s="537"/>
      <c r="U236" t="s">
        <v>211</v>
      </c>
    </row>
    <row r="237" spans="1:21" ht="141.75">
      <c r="A237" s="545"/>
      <c r="B237" s="548"/>
      <c r="C237" s="565"/>
      <c r="D237" s="566"/>
      <c r="E237" s="567"/>
      <c r="F237" s="212" t="s">
        <v>52</v>
      </c>
      <c r="G237" s="187"/>
      <c r="H237" s="187"/>
      <c r="I237" s="62"/>
      <c r="J237" s="292"/>
      <c r="K237" s="214" t="s">
        <v>182</v>
      </c>
      <c r="L237" s="215">
        <v>100</v>
      </c>
      <c r="M237" s="339">
        <v>100</v>
      </c>
      <c r="N237" s="340">
        <f t="shared" si="19"/>
        <v>100</v>
      </c>
      <c r="O237" s="684"/>
      <c r="P237" s="537"/>
    </row>
    <row r="238" spans="1:21" ht="162">
      <c r="A238" s="545"/>
      <c r="B238" s="548"/>
      <c r="C238" s="565"/>
      <c r="D238" s="566"/>
      <c r="E238" s="567"/>
      <c r="F238" s="212" t="s">
        <v>54</v>
      </c>
      <c r="G238" s="187">
        <v>6</v>
      </c>
      <c r="H238" s="187">
        <v>0</v>
      </c>
      <c r="I238" s="62">
        <v>0</v>
      </c>
      <c r="J238" s="293"/>
      <c r="K238" s="294" t="s">
        <v>183</v>
      </c>
      <c r="L238" s="215" t="s">
        <v>223</v>
      </c>
      <c r="M238" s="341" t="s">
        <v>290</v>
      </c>
      <c r="N238" s="340"/>
      <c r="O238" s="684"/>
      <c r="P238" s="537"/>
    </row>
    <row r="239" spans="1:21" ht="243">
      <c r="A239" s="545"/>
      <c r="B239" s="548"/>
      <c r="C239" s="565"/>
      <c r="D239" s="566"/>
      <c r="E239" s="567"/>
      <c r="F239" s="295" t="s">
        <v>55</v>
      </c>
      <c r="G239" s="187"/>
      <c r="H239" s="187"/>
      <c r="I239" s="62"/>
      <c r="J239" s="63"/>
      <c r="K239" s="296" t="s">
        <v>184</v>
      </c>
      <c r="L239" s="215">
        <v>100</v>
      </c>
      <c r="M239" s="339">
        <v>100</v>
      </c>
      <c r="N239" s="340">
        <f t="shared" si="19"/>
        <v>100</v>
      </c>
      <c r="O239" s="684"/>
      <c r="P239" s="537"/>
    </row>
    <row r="240" spans="1:21" ht="101.25">
      <c r="A240" s="545"/>
      <c r="B240" s="548"/>
      <c r="C240" s="565"/>
      <c r="D240" s="566"/>
      <c r="E240" s="567"/>
      <c r="F240" s="574"/>
      <c r="G240" s="575"/>
      <c r="H240" s="575"/>
      <c r="I240" s="575"/>
      <c r="J240" s="575"/>
      <c r="K240" s="297" t="s">
        <v>185</v>
      </c>
      <c r="L240" s="215">
        <v>100</v>
      </c>
      <c r="M240" s="339">
        <v>100</v>
      </c>
      <c r="N240" s="340">
        <f t="shared" si="19"/>
        <v>100</v>
      </c>
      <c r="O240" s="684"/>
      <c r="P240" s="537"/>
    </row>
    <row r="241" spans="1:16" ht="202.5">
      <c r="A241" s="545"/>
      <c r="B241" s="548"/>
      <c r="C241" s="565"/>
      <c r="D241" s="566"/>
      <c r="E241" s="567"/>
      <c r="F241" s="576"/>
      <c r="G241" s="577"/>
      <c r="H241" s="577"/>
      <c r="I241" s="577"/>
      <c r="J241" s="577"/>
      <c r="K241" s="296" t="s">
        <v>186</v>
      </c>
      <c r="L241" s="298">
        <v>100</v>
      </c>
      <c r="M241" s="105">
        <v>100</v>
      </c>
      <c r="N241" s="340">
        <f t="shared" si="19"/>
        <v>100</v>
      </c>
      <c r="O241" s="684"/>
      <c r="P241" s="537"/>
    </row>
    <row r="242" spans="1:16" ht="222.75">
      <c r="A242" s="545"/>
      <c r="B242" s="548"/>
      <c r="C242" s="565"/>
      <c r="D242" s="566"/>
      <c r="E242" s="567"/>
      <c r="F242" s="576"/>
      <c r="G242" s="577"/>
      <c r="H242" s="577"/>
      <c r="I242" s="577"/>
      <c r="J242" s="577"/>
      <c r="K242" s="299" t="s">
        <v>230</v>
      </c>
      <c r="L242" s="298">
        <v>70</v>
      </c>
      <c r="M242" s="105">
        <v>67</v>
      </c>
      <c r="N242" s="340">
        <f t="shared" si="19"/>
        <v>95.714285714285722</v>
      </c>
      <c r="O242" s="684"/>
      <c r="P242" s="537"/>
    </row>
    <row r="243" spans="1:16" ht="121.5">
      <c r="A243" s="545"/>
      <c r="B243" s="548"/>
      <c r="C243" s="565"/>
      <c r="D243" s="566"/>
      <c r="E243" s="567"/>
      <c r="F243" s="576"/>
      <c r="G243" s="577"/>
      <c r="H243" s="577"/>
      <c r="I243" s="577"/>
      <c r="J243" s="577"/>
      <c r="K243" s="300" t="s">
        <v>187</v>
      </c>
      <c r="L243" s="298">
        <v>95</v>
      </c>
      <c r="M243" s="105">
        <v>90</v>
      </c>
      <c r="N243" s="340">
        <f t="shared" si="19"/>
        <v>94.73684210526315</v>
      </c>
      <c r="O243" s="684"/>
      <c r="P243" s="537"/>
    </row>
    <row r="244" spans="1:16" ht="303.75">
      <c r="A244" s="545"/>
      <c r="B244" s="548"/>
      <c r="C244" s="565"/>
      <c r="D244" s="566"/>
      <c r="E244" s="567"/>
      <c r="F244" s="576"/>
      <c r="G244" s="577"/>
      <c r="H244" s="577"/>
      <c r="I244" s="577"/>
      <c r="J244" s="577"/>
      <c r="K244" s="297" t="s">
        <v>231</v>
      </c>
      <c r="L244" s="298">
        <v>90</v>
      </c>
      <c r="M244" s="105">
        <v>90</v>
      </c>
      <c r="N244" s="340">
        <f t="shared" si="19"/>
        <v>100</v>
      </c>
      <c r="O244" s="684"/>
      <c r="P244" s="537"/>
    </row>
    <row r="245" spans="1:16" ht="121.5">
      <c r="A245" s="545"/>
      <c r="B245" s="548"/>
      <c r="C245" s="565"/>
      <c r="D245" s="566"/>
      <c r="E245" s="567"/>
      <c r="F245" s="576"/>
      <c r="G245" s="577"/>
      <c r="H245" s="577"/>
      <c r="I245" s="577"/>
      <c r="J245" s="577"/>
      <c r="K245" s="296" t="s">
        <v>188</v>
      </c>
      <c r="L245" s="298">
        <v>70</v>
      </c>
      <c r="M245" s="105">
        <v>100</v>
      </c>
      <c r="N245" s="340">
        <f t="shared" si="19"/>
        <v>142.85714285714286</v>
      </c>
      <c r="O245" s="684"/>
      <c r="P245" s="537"/>
    </row>
    <row r="246" spans="1:16" ht="182.25">
      <c r="A246" s="545"/>
      <c r="B246" s="548"/>
      <c r="C246" s="565"/>
      <c r="D246" s="566"/>
      <c r="E246" s="567"/>
      <c r="F246" s="576"/>
      <c r="G246" s="577"/>
      <c r="H246" s="577"/>
      <c r="I246" s="577"/>
      <c r="J246" s="577"/>
      <c r="K246" s="296" t="s">
        <v>189</v>
      </c>
      <c r="L246" s="298">
        <v>26</v>
      </c>
      <c r="M246" s="105">
        <v>26</v>
      </c>
      <c r="N246" s="340">
        <f t="shared" si="19"/>
        <v>100</v>
      </c>
      <c r="O246" s="684"/>
      <c r="P246" s="537"/>
    </row>
    <row r="247" spans="1:16" ht="243">
      <c r="A247" s="545"/>
      <c r="B247" s="548"/>
      <c r="C247" s="565"/>
      <c r="D247" s="566"/>
      <c r="E247" s="567"/>
      <c r="F247" s="576"/>
      <c r="G247" s="577"/>
      <c r="H247" s="577"/>
      <c r="I247" s="577"/>
      <c r="J247" s="577"/>
      <c r="K247" s="301" t="s">
        <v>190</v>
      </c>
      <c r="L247" s="298">
        <v>30</v>
      </c>
      <c r="M247" s="105">
        <v>0</v>
      </c>
      <c r="N247" s="340">
        <f t="shared" si="19"/>
        <v>0</v>
      </c>
      <c r="O247" s="684"/>
      <c r="P247" s="537"/>
    </row>
    <row r="248" spans="1:16" ht="121.5">
      <c r="A248" s="545"/>
      <c r="B248" s="548"/>
      <c r="C248" s="565"/>
      <c r="D248" s="566"/>
      <c r="E248" s="567"/>
      <c r="F248" s="576"/>
      <c r="G248" s="577"/>
      <c r="H248" s="577"/>
      <c r="I248" s="577"/>
      <c r="J248" s="577"/>
      <c r="K248" s="302" t="s">
        <v>191</v>
      </c>
      <c r="L248" s="298">
        <v>40</v>
      </c>
      <c r="M248" s="105">
        <v>30</v>
      </c>
      <c r="N248" s="340">
        <f t="shared" si="19"/>
        <v>75</v>
      </c>
      <c r="O248" s="684"/>
      <c r="P248" s="537"/>
    </row>
    <row r="249" spans="1:16" ht="202.5">
      <c r="A249" s="545"/>
      <c r="B249" s="548"/>
      <c r="C249" s="565"/>
      <c r="D249" s="566"/>
      <c r="E249" s="567"/>
      <c r="F249" s="576"/>
      <c r="G249" s="577"/>
      <c r="H249" s="577"/>
      <c r="I249" s="577"/>
      <c r="J249" s="577"/>
      <c r="K249" s="301" t="s">
        <v>192</v>
      </c>
      <c r="L249" s="298">
        <v>100</v>
      </c>
      <c r="M249" s="105">
        <v>100</v>
      </c>
      <c r="N249" s="340">
        <f t="shared" si="19"/>
        <v>100</v>
      </c>
      <c r="O249" s="684"/>
      <c r="P249" s="537"/>
    </row>
    <row r="250" spans="1:16" ht="182.25">
      <c r="A250" s="545"/>
      <c r="B250" s="548"/>
      <c r="C250" s="565"/>
      <c r="D250" s="566"/>
      <c r="E250" s="567"/>
      <c r="F250" s="576"/>
      <c r="G250" s="577"/>
      <c r="H250" s="577"/>
      <c r="I250" s="577"/>
      <c r="J250" s="577"/>
      <c r="K250" s="302" t="s">
        <v>193</v>
      </c>
      <c r="L250" s="298">
        <v>3</v>
      </c>
      <c r="M250" s="105">
        <v>0</v>
      </c>
      <c r="N250" s="340">
        <f t="shared" si="19"/>
        <v>0</v>
      </c>
      <c r="O250" s="684"/>
      <c r="P250" s="537"/>
    </row>
    <row r="251" spans="1:16" ht="263.25">
      <c r="A251" s="545"/>
      <c r="B251" s="548"/>
      <c r="C251" s="565"/>
      <c r="D251" s="566"/>
      <c r="E251" s="567"/>
      <c r="F251" s="576"/>
      <c r="G251" s="577"/>
      <c r="H251" s="577"/>
      <c r="I251" s="577"/>
      <c r="J251" s="577"/>
      <c r="K251" s="106" t="s">
        <v>194</v>
      </c>
      <c r="L251" s="298">
        <v>95</v>
      </c>
      <c r="M251" s="105">
        <v>95</v>
      </c>
      <c r="N251" s="340">
        <f t="shared" si="19"/>
        <v>100</v>
      </c>
      <c r="O251" s="684"/>
      <c r="P251" s="537"/>
    </row>
    <row r="252" spans="1:16" ht="20.25">
      <c r="A252" s="545"/>
      <c r="B252" s="548"/>
      <c r="C252" s="565"/>
      <c r="D252" s="566"/>
      <c r="E252" s="567"/>
      <c r="F252" s="576"/>
      <c r="G252" s="577"/>
      <c r="H252" s="577"/>
      <c r="I252" s="577"/>
      <c r="J252" s="577"/>
      <c r="K252" s="220"/>
      <c r="L252" s="303"/>
      <c r="M252" s="304"/>
      <c r="N252" s="305">
        <f>SUM(N235:N251)</f>
        <v>1308.3082706766918</v>
      </c>
      <c r="O252" s="684"/>
      <c r="P252" s="537"/>
    </row>
    <row r="253" spans="1:16" ht="21" customHeight="1" thickBot="1">
      <c r="A253" s="546"/>
      <c r="B253" s="549"/>
      <c r="C253" s="568"/>
      <c r="D253" s="569"/>
      <c r="E253" s="570"/>
      <c r="F253" s="576"/>
      <c r="G253" s="577"/>
      <c r="H253" s="577"/>
      <c r="I253" s="577"/>
      <c r="J253" s="577"/>
      <c r="K253" s="571" t="s">
        <v>50</v>
      </c>
      <c r="L253" s="572"/>
      <c r="M253" s="573"/>
      <c r="N253" s="306">
        <f>N252/17</f>
        <v>76.959310039805402</v>
      </c>
      <c r="O253" s="684"/>
      <c r="P253" s="537"/>
    </row>
    <row r="254" spans="1:16" ht="90.75" customHeight="1">
      <c r="A254" s="400">
        <v>20</v>
      </c>
      <c r="B254" s="578" t="s">
        <v>222</v>
      </c>
      <c r="C254" s="88">
        <v>2</v>
      </c>
      <c r="D254" s="88">
        <v>1</v>
      </c>
      <c r="E254" s="89">
        <f>D254/C254*100</f>
        <v>50</v>
      </c>
      <c r="F254" s="307" t="s">
        <v>6</v>
      </c>
      <c r="G254" s="308">
        <v>6627.4260000000004</v>
      </c>
      <c r="H254" s="99">
        <v>1360.21</v>
      </c>
      <c r="I254" s="99">
        <f>H254/G254*100</f>
        <v>20.52395605775153</v>
      </c>
      <c r="J254" s="308">
        <f>E254/I254*100</f>
        <v>243.6177502003367</v>
      </c>
      <c r="K254" s="309" t="s">
        <v>195</v>
      </c>
      <c r="L254" s="310">
        <v>0</v>
      </c>
      <c r="M254" s="311">
        <v>0</v>
      </c>
      <c r="N254" s="312">
        <v>0</v>
      </c>
      <c r="O254" s="583">
        <f>N263*J254/100</f>
        <v>121.80887510016835</v>
      </c>
      <c r="P254" s="582" t="s">
        <v>285</v>
      </c>
    </row>
    <row r="255" spans="1:16" ht="134.25" customHeight="1">
      <c r="A255" s="401"/>
      <c r="B255" s="579"/>
      <c r="C255" s="550" t="s">
        <v>310</v>
      </c>
      <c r="D255" s="551"/>
      <c r="E255" s="552"/>
      <c r="F255" s="313" t="s">
        <v>53</v>
      </c>
      <c r="G255" s="314"/>
      <c r="H255" s="314"/>
      <c r="I255" s="99"/>
      <c r="J255" s="112"/>
      <c r="K255" s="309" t="s">
        <v>196</v>
      </c>
      <c r="L255" s="310">
        <v>90</v>
      </c>
      <c r="M255" s="311">
        <v>0</v>
      </c>
      <c r="N255" s="312">
        <f>M255/L255*100</f>
        <v>0</v>
      </c>
      <c r="O255" s="583"/>
      <c r="P255" s="582"/>
    </row>
    <row r="256" spans="1:16" ht="135.75" customHeight="1">
      <c r="A256" s="401"/>
      <c r="B256" s="579"/>
      <c r="C256" s="553"/>
      <c r="D256" s="554"/>
      <c r="E256" s="555"/>
      <c r="F256" s="313" t="s">
        <v>52</v>
      </c>
      <c r="G256" s="314"/>
      <c r="H256" s="314"/>
      <c r="I256" s="99"/>
      <c r="J256" s="112"/>
      <c r="K256" s="309" t="s">
        <v>197</v>
      </c>
      <c r="L256" s="310">
        <v>0</v>
      </c>
      <c r="M256" s="311">
        <v>0</v>
      </c>
      <c r="N256" s="312">
        <v>0</v>
      </c>
      <c r="O256" s="583"/>
      <c r="P256" s="582"/>
    </row>
    <row r="257" spans="1:16" ht="81" customHeight="1">
      <c r="A257" s="401"/>
      <c r="B257" s="579"/>
      <c r="C257" s="553"/>
      <c r="D257" s="554"/>
      <c r="E257" s="555"/>
      <c r="F257" s="313" t="s">
        <v>54</v>
      </c>
      <c r="G257" s="314"/>
      <c r="H257" s="314"/>
      <c r="I257" s="99"/>
      <c r="J257" s="112"/>
      <c r="K257" s="309" t="s">
        <v>198</v>
      </c>
      <c r="L257" s="310">
        <v>1</v>
      </c>
      <c r="M257" s="311">
        <v>1</v>
      </c>
      <c r="N257" s="312">
        <f t="shared" ref="N257" si="20">M257/L257*100</f>
        <v>100</v>
      </c>
      <c r="O257" s="583"/>
      <c r="P257" s="582"/>
    </row>
    <row r="258" spans="1:16" ht="183" customHeight="1">
      <c r="A258" s="401"/>
      <c r="B258" s="579"/>
      <c r="C258" s="553"/>
      <c r="D258" s="554"/>
      <c r="E258" s="555"/>
      <c r="F258" s="315" t="s">
        <v>55</v>
      </c>
      <c r="G258" s="314"/>
      <c r="H258" s="314"/>
      <c r="I258" s="99"/>
      <c r="J258" s="112"/>
      <c r="K258" s="309" t="s">
        <v>199</v>
      </c>
      <c r="L258" s="310">
        <v>0</v>
      </c>
      <c r="M258" s="311">
        <v>0</v>
      </c>
      <c r="N258" s="312">
        <v>0</v>
      </c>
      <c r="O258" s="583"/>
      <c r="P258" s="582"/>
    </row>
    <row r="259" spans="1:16" ht="60.75" customHeight="1">
      <c r="A259" s="401"/>
      <c r="B259" s="579"/>
      <c r="C259" s="553"/>
      <c r="D259" s="554"/>
      <c r="E259" s="555"/>
      <c r="F259" s="315"/>
      <c r="G259" s="314"/>
      <c r="H259" s="314"/>
      <c r="I259" s="99"/>
      <c r="J259" s="112"/>
      <c r="K259" s="107" t="s">
        <v>203</v>
      </c>
      <c r="L259" s="310">
        <v>0</v>
      </c>
      <c r="M259" s="311">
        <v>0</v>
      </c>
      <c r="N259" s="312">
        <v>0</v>
      </c>
      <c r="O259" s="583"/>
      <c r="P259" s="582"/>
    </row>
    <row r="260" spans="1:16" ht="169.5" customHeight="1">
      <c r="A260" s="401"/>
      <c r="B260" s="579"/>
      <c r="C260" s="553"/>
      <c r="D260" s="554"/>
      <c r="E260" s="555"/>
      <c r="F260" s="315"/>
      <c r="G260" s="314"/>
      <c r="H260" s="314"/>
      <c r="I260" s="99"/>
      <c r="J260" s="112"/>
      <c r="K260" s="107" t="s">
        <v>204</v>
      </c>
      <c r="L260" s="310">
        <v>0</v>
      </c>
      <c r="M260" s="311">
        <v>0</v>
      </c>
      <c r="N260" s="312">
        <v>0</v>
      </c>
      <c r="O260" s="583"/>
      <c r="P260" s="582"/>
    </row>
    <row r="261" spans="1:16" ht="183" customHeight="1">
      <c r="A261" s="401"/>
      <c r="B261" s="579"/>
      <c r="C261" s="553"/>
      <c r="D261" s="554"/>
      <c r="E261" s="555"/>
      <c r="F261" s="315"/>
      <c r="G261" s="314"/>
      <c r="H261" s="314"/>
      <c r="I261" s="99"/>
      <c r="J261" s="112"/>
      <c r="K261" s="107" t="s">
        <v>205</v>
      </c>
      <c r="L261" s="310">
        <v>0</v>
      </c>
      <c r="M261" s="311">
        <v>0</v>
      </c>
      <c r="N261" s="312">
        <v>0</v>
      </c>
      <c r="O261" s="583"/>
      <c r="P261" s="582"/>
    </row>
    <row r="262" spans="1:16" ht="20.25">
      <c r="A262" s="401"/>
      <c r="B262" s="579"/>
      <c r="C262" s="553"/>
      <c r="D262" s="554"/>
      <c r="E262" s="555"/>
      <c r="F262" s="121"/>
      <c r="G262" s="121"/>
      <c r="H262" s="121"/>
      <c r="I262" s="121"/>
      <c r="J262" s="121"/>
      <c r="K262" s="316"/>
      <c r="L262" s="105"/>
      <c r="M262" s="105"/>
      <c r="N262" s="317">
        <f>N254+N255+N257</f>
        <v>100</v>
      </c>
      <c r="O262" s="583"/>
      <c r="P262" s="582"/>
    </row>
    <row r="263" spans="1:16" ht="21" customHeight="1" thickBot="1">
      <c r="A263" s="402"/>
      <c r="B263" s="580"/>
      <c r="C263" s="556"/>
      <c r="D263" s="557"/>
      <c r="E263" s="558"/>
      <c r="F263" s="121"/>
      <c r="G263" s="121"/>
      <c r="H263" s="121"/>
      <c r="I263" s="121"/>
      <c r="J263" s="121"/>
      <c r="K263" s="581" t="s">
        <v>50</v>
      </c>
      <c r="L263" s="581"/>
      <c r="M263" s="581"/>
      <c r="N263" s="317">
        <f>N262/2</f>
        <v>50</v>
      </c>
      <c r="O263" s="583"/>
      <c r="P263" s="582"/>
    </row>
    <row r="264" spans="1:16" ht="243">
      <c r="A264" s="544">
        <v>21</v>
      </c>
      <c r="B264" s="547" t="s">
        <v>311</v>
      </c>
      <c r="C264" s="88">
        <v>9</v>
      </c>
      <c r="D264" s="88">
        <v>6</v>
      </c>
      <c r="E264" s="89">
        <f>D264/C264*100</f>
        <v>66.666666666666657</v>
      </c>
      <c r="F264" s="318" t="s">
        <v>6</v>
      </c>
      <c r="G264" s="319">
        <v>1195</v>
      </c>
      <c r="H264" s="320">
        <v>1195</v>
      </c>
      <c r="I264" s="132">
        <f>H264/G264*100</f>
        <v>100</v>
      </c>
      <c r="J264" s="133">
        <f>E264/I264*100</f>
        <v>66.666666666666657</v>
      </c>
      <c r="K264" s="321" t="s">
        <v>200</v>
      </c>
      <c r="L264" s="284">
        <v>16</v>
      </c>
      <c r="M264" s="285">
        <v>16</v>
      </c>
      <c r="N264" s="322">
        <f>M264/L264*100</f>
        <v>100</v>
      </c>
      <c r="O264" s="542">
        <f>N269*J264/100</f>
        <v>27.700748416810587</v>
      </c>
      <c r="P264" s="539" t="s">
        <v>98</v>
      </c>
    </row>
    <row r="265" spans="1:16" ht="283.5" customHeight="1">
      <c r="A265" s="545"/>
      <c r="B265" s="548"/>
      <c r="C265" s="550" t="s">
        <v>312</v>
      </c>
      <c r="D265" s="551"/>
      <c r="E265" s="552"/>
      <c r="F265" s="171" t="s">
        <v>53</v>
      </c>
      <c r="G265" s="282" t="s">
        <v>70</v>
      </c>
      <c r="H265" s="282" t="s">
        <v>70</v>
      </c>
      <c r="I265" s="104" t="s">
        <v>313</v>
      </c>
      <c r="J265" s="100"/>
      <c r="K265" s="323" t="s">
        <v>201</v>
      </c>
      <c r="L265" s="324">
        <v>100</v>
      </c>
      <c r="M265" s="325">
        <v>11.7</v>
      </c>
      <c r="N265" s="326">
        <f>M265/L265*100</f>
        <v>11.7</v>
      </c>
      <c r="O265" s="542"/>
      <c r="P265" s="539"/>
    </row>
    <row r="266" spans="1:16" ht="182.25">
      <c r="A266" s="545"/>
      <c r="B266" s="548"/>
      <c r="C266" s="553"/>
      <c r="D266" s="554"/>
      <c r="E266" s="555"/>
      <c r="F266" s="246" t="s">
        <v>52</v>
      </c>
      <c r="G266" s="327" t="s">
        <v>313</v>
      </c>
      <c r="H266" s="282" t="s">
        <v>313</v>
      </c>
      <c r="I266" s="328" t="s">
        <v>313</v>
      </c>
      <c r="J266" s="100"/>
      <c r="K266" s="283" t="s">
        <v>202</v>
      </c>
      <c r="L266" s="329">
        <v>193</v>
      </c>
      <c r="M266" s="329">
        <v>25</v>
      </c>
      <c r="N266" s="326">
        <f>M266/L266*100</f>
        <v>12.953367875647666</v>
      </c>
      <c r="O266" s="542"/>
      <c r="P266" s="539"/>
    </row>
    <row r="267" spans="1:16" ht="48" customHeight="1">
      <c r="A267" s="545"/>
      <c r="B267" s="548"/>
      <c r="C267" s="553"/>
      <c r="D267" s="554"/>
      <c r="E267" s="555"/>
      <c r="F267" s="246" t="s">
        <v>54</v>
      </c>
      <c r="G267" s="282">
        <v>1195</v>
      </c>
      <c r="H267" s="282">
        <v>1195</v>
      </c>
      <c r="I267" s="330">
        <v>100</v>
      </c>
      <c r="J267" s="100"/>
      <c r="K267" s="323"/>
      <c r="L267" s="284"/>
      <c r="M267" s="285"/>
      <c r="N267" s="163"/>
      <c r="O267" s="542"/>
      <c r="P267" s="539"/>
    </row>
    <row r="268" spans="1:16" ht="63.75">
      <c r="A268" s="545"/>
      <c r="B268" s="548"/>
      <c r="C268" s="553"/>
      <c r="D268" s="554"/>
      <c r="E268" s="555"/>
      <c r="F268" s="246" t="s">
        <v>55</v>
      </c>
      <c r="G268" s="282" t="s">
        <v>313</v>
      </c>
      <c r="H268" s="282" t="s">
        <v>313</v>
      </c>
      <c r="I268" s="99" t="s">
        <v>313</v>
      </c>
      <c r="J268" s="100"/>
      <c r="K268" s="323"/>
      <c r="L268" s="249"/>
      <c r="M268" s="286"/>
      <c r="N268" s="168">
        <f>N266+N265+N264</f>
        <v>124.65336787564766</v>
      </c>
      <c r="O268" s="542"/>
      <c r="P268" s="539"/>
    </row>
    <row r="269" spans="1:16" ht="21" customHeight="1" thickBot="1">
      <c r="A269" s="546"/>
      <c r="B269" s="549"/>
      <c r="C269" s="556"/>
      <c r="D269" s="557"/>
      <c r="E269" s="558"/>
      <c r="F269" s="177"/>
      <c r="G269" s="155"/>
      <c r="H269" s="155"/>
      <c r="I269" s="155"/>
      <c r="J269" s="238"/>
      <c r="K269" s="559" t="s">
        <v>50</v>
      </c>
      <c r="L269" s="560"/>
      <c r="M269" s="561"/>
      <c r="N269" s="287">
        <f>N268/3</f>
        <v>41.551122625215889</v>
      </c>
      <c r="O269" s="543"/>
      <c r="P269" s="540"/>
    </row>
    <row r="270" spans="1:16" ht="184.5" customHeight="1">
      <c r="A270" s="544">
        <v>22</v>
      </c>
      <c r="B270" s="547" t="s">
        <v>314</v>
      </c>
      <c r="C270" s="88">
        <v>2</v>
      </c>
      <c r="D270" s="88">
        <v>2</v>
      </c>
      <c r="E270" s="89">
        <f>D270/C270*100</f>
        <v>100</v>
      </c>
      <c r="F270" s="318" t="s">
        <v>6</v>
      </c>
      <c r="G270" s="320">
        <v>574.09</v>
      </c>
      <c r="H270" s="320">
        <v>574.09</v>
      </c>
      <c r="I270" s="132">
        <f>H270/G270*100</f>
        <v>100</v>
      </c>
      <c r="J270" s="133">
        <f>E270/I270*100</f>
        <v>100</v>
      </c>
      <c r="K270" s="321" t="s">
        <v>209</v>
      </c>
      <c r="L270" s="284">
        <v>93</v>
      </c>
      <c r="M270" s="285">
        <v>93</v>
      </c>
      <c r="N270" s="322">
        <v>100</v>
      </c>
      <c r="O270" s="542">
        <f>N275*J270/100</f>
        <v>100</v>
      </c>
      <c r="P270" s="539" t="s">
        <v>316</v>
      </c>
    </row>
    <row r="271" spans="1:16" ht="61.5" customHeight="1">
      <c r="A271" s="545"/>
      <c r="B271" s="548"/>
      <c r="C271" s="550" t="s">
        <v>315</v>
      </c>
      <c r="D271" s="551"/>
      <c r="E271" s="552"/>
      <c r="F271" s="171" t="s">
        <v>53</v>
      </c>
      <c r="G271" s="282" t="s">
        <v>70</v>
      </c>
      <c r="H271" s="282" t="s">
        <v>70</v>
      </c>
      <c r="I271" s="104" t="s">
        <v>313</v>
      </c>
      <c r="J271" s="100"/>
      <c r="K271" s="323"/>
      <c r="L271" s="324"/>
      <c r="M271" s="325"/>
      <c r="N271" s="326"/>
      <c r="O271" s="542"/>
      <c r="P271" s="539"/>
    </row>
    <row r="272" spans="1:16" ht="59.25">
      <c r="A272" s="545"/>
      <c r="B272" s="548"/>
      <c r="C272" s="553"/>
      <c r="D272" s="554"/>
      <c r="E272" s="555"/>
      <c r="F272" s="246" t="s">
        <v>52</v>
      </c>
      <c r="G272" s="282">
        <v>500</v>
      </c>
      <c r="H272" s="282">
        <v>500</v>
      </c>
      <c r="I272" s="328">
        <v>100</v>
      </c>
      <c r="J272" s="100"/>
      <c r="K272" s="283"/>
      <c r="L272" s="329"/>
      <c r="M272" s="329"/>
      <c r="N272" s="326"/>
      <c r="O272" s="542"/>
      <c r="P272" s="539"/>
    </row>
    <row r="273" spans="1:16" ht="59.25">
      <c r="A273" s="545"/>
      <c r="B273" s="548"/>
      <c r="C273" s="553"/>
      <c r="D273" s="554"/>
      <c r="E273" s="555"/>
      <c r="F273" s="246" t="s">
        <v>54</v>
      </c>
      <c r="G273" s="282">
        <v>74.09</v>
      </c>
      <c r="H273" s="282">
        <v>74.09</v>
      </c>
      <c r="I273" s="330">
        <v>100</v>
      </c>
      <c r="J273" s="100"/>
      <c r="K273" s="323"/>
      <c r="L273" s="284"/>
      <c r="M273" s="285"/>
      <c r="N273" s="163"/>
      <c r="O273" s="542"/>
      <c r="P273" s="539"/>
    </row>
    <row r="274" spans="1:16" ht="63.75">
      <c r="A274" s="545"/>
      <c r="B274" s="548"/>
      <c r="C274" s="553"/>
      <c r="D274" s="554"/>
      <c r="E274" s="555"/>
      <c r="F274" s="246" t="s">
        <v>55</v>
      </c>
      <c r="G274" s="282" t="s">
        <v>70</v>
      </c>
      <c r="H274" s="282" t="s">
        <v>70</v>
      </c>
      <c r="I274" s="99" t="s">
        <v>313</v>
      </c>
      <c r="J274" s="100"/>
      <c r="K274" s="323"/>
      <c r="L274" s="249"/>
      <c r="M274" s="286"/>
      <c r="N274" s="168"/>
      <c r="O274" s="542"/>
      <c r="P274" s="539"/>
    </row>
    <row r="275" spans="1:16" ht="132.75" customHeight="1" thickBot="1">
      <c r="A275" s="546"/>
      <c r="B275" s="549"/>
      <c r="C275" s="556"/>
      <c r="D275" s="557"/>
      <c r="E275" s="558"/>
      <c r="F275" s="177"/>
      <c r="G275" s="155"/>
      <c r="H275" s="155"/>
      <c r="I275" s="155"/>
      <c r="J275" s="238"/>
      <c r="K275" s="559" t="s">
        <v>50</v>
      </c>
      <c r="L275" s="560"/>
      <c r="M275" s="561"/>
      <c r="N275" s="287">
        <v>100</v>
      </c>
      <c r="O275" s="543"/>
      <c r="P275" s="540"/>
    </row>
    <row r="276" spans="1:16" ht="233.25" customHeight="1">
      <c r="A276" s="544">
        <v>23</v>
      </c>
      <c r="B276" s="547" t="s">
        <v>324</v>
      </c>
      <c r="C276" s="88">
        <v>43</v>
      </c>
      <c r="D276" s="88">
        <v>43</v>
      </c>
      <c r="E276" s="89">
        <v>100</v>
      </c>
      <c r="F276" s="318" t="s">
        <v>6</v>
      </c>
      <c r="G276" s="320">
        <v>3</v>
      </c>
      <c r="H276" s="320">
        <v>3</v>
      </c>
      <c r="I276" s="132">
        <f>H276/G276*100</f>
        <v>100</v>
      </c>
      <c r="J276" s="133"/>
      <c r="K276" s="321" t="s">
        <v>325</v>
      </c>
      <c r="L276" s="284">
        <v>1</v>
      </c>
      <c r="M276" s="285">
        <v>1</v>
      </c>
      <c r="N276" s="322">
        <f>M276/L276*100</f>
        <v>100</v>
      </c>
      <c r="O276" s="542">
        <v>100</v>
      </c>
      <c r="P276" s="539" t="s">
        <v>316</v>
      </c>
    </row>
    <row r="277" spans="1:16" ht="60.75" customHeight="1">
      <c r="A277" s="545"/>
      <c r="B277" s="548"/>
      <c r="C277" s="550" t="s">
        <v>317</v>
      </c>
      <c r="D277" s="551"/>
      <c r="E277" s="552"/>
      <c r="F277" s="171" t="s">
        <v>53</v>
      </c>
      <c r="G277" s="282" t="s">
        <v>70</v>
      </c>
      <c r="H277" s="282" t="s">
        <v>70</v>
      </c>
      <c r="I277" s="104"/>
      <c r="J277" s="100"/>
      <c r="K277" s="323"/>
      <c r="L277" s="324"/>
      <c r="M277" s="325"/>
      <c r="N277" s="326"/>
      <c r="O277" s="542"/>
      <c r="P277" s="539"/>
    </row>
    <row r="278" spans="1:16" ht="59.25" customHeight="1">
      <c r="A278" s="545"/>
      <c r="B278" s="548"/>
      <c r="C278" s="553"/>
      <c r="D278" s="554"/>
      <c r="E278" s="555"/>
      <c r="F278" s="246" t="s">
        <v>52</v>
      </c>
      <c r="G278" s="282"/>
      <c r="H278" s="282"/>
      <c r="I278" s="328"/>
      <c r="J278" s="100"/>
      <c r="K278" s="283"/>
      <c r="L278" s="329"/>
      <c r="M278" s="329"/>
      <c r="N278" s="326"/>
      <c r="O278" s="542"/>
      <c r="P278" s="539"/>
    </row>
    <row r="279" spans="1:16" ht="59.25">
      <c r="A279" s="545"/>
      <c r="B279" s="548"/>
      <c r="C279" s="553"/>
      <c r="D279" s="554"/>
      <c r="E279" s="555"/>
      <c r="F279" s="246" t="s">
        <v>54</v>
      </c>
      <c r="G279" s="282">
        <v>3</v>
      </c>
      <c r="H279" s="282">
        <v>3</v>
      </c>
      <c r="I279" s="330">
        <v>100</v>
      </c>
      <c r="J279" s="100"/>
      <c r="K279" s="323"/>
      <c r="L279" s="284"/>
      <c r="M279" s="285"/>
      <c r="N279" s="163"/>
      <c r="O279" s="542"/>
      <c r="P279" s="539"/>
    </row>
    <row r="280" spans="1:16" ht="63.75" customHeight="1">
      <c r="A280" s="545"/>
      <c r="B280" s="548"/>
      <c r="C280" s="553"/>
      <c r="D280" s="554"/>
      <c r="E280" s="555"/>
      <c r="F280" s="246" t="s">
        <v>55</v>
      </c>
      <c r="G280" s="282" t="s">
        <v>70</v>
      </c>
      <c r="H280" s="282" t="s">
        <v>70</v>
      </c>
      <c r="I280" s="99"/>
      <c r="J280" s="100"/>
      <c r="K280" s="323"/>
      <c r="L280" s="249"/>
      <c r="M280" s="286"/>
      <c r="N280" s="168">
        <v>100</v>
      </c>
      <c r="O280" s="542"/>
      <c r="P280" s="539"/>
    </row>
    <row r="281" spans="1:16" ht="377.25" customHeight="1" thickBot="1">
      <c r="A281" s="546"/>
      <c r="B281" s="549"/>
      <c r="C281" s="556"/>
      <c r="D281" s="557"/>
      <c r="E281" s="558"/>
      <c r="F281" s="177"/>
      <c r="G281" s="155"/>
      <c r="H281" s="155"/>
      <c r="I281" s="155"/>
      <c r="J281" s="238"/>
      <c r="K281" s="559" t="s">
        <v>50</v>
      </c>
      <c r="L281" s="560"/>
      <c r="M281" s="561"/>
      <c r="N281" s="287">
        <v>100</v>
      </c>
      <c r="O281" s="543"/>
      <c r="P281" s="540"/>
    </row>
    <row r="282" spans="1:16">
      <c r="A282" s="403"/>
    </row>
    <row r="283" spans="1:16">
      <c r="A283" s="403"/>
    </row>
    <row r="284" spans="1:16">
      <c r="A284" s="403"/>
    </row>
    <row r="285" spans="1:16">
      <c r="A285" s="403"/>
    </row>
    <row r="286" spans="1:16">
      <c r="A286" s="403"/>
    </row>
    <row r="287" spans="1:16">
      <c r="A287" s="403"/>
    </row>
    <row r="288" spans="1:16">
      <c r="A288" s="403"/>
    </row>
    <row r="289" spans="1:1">
      <c r="A289" s="403"/>
    </row>
    <row r="290" spans="1:1">
      <c r="A290" s="403"/>
    </row>
    <row r="291" spans="1:1">
      <c r="A291" s="403"/>
    </row>
    <row r="292" spans="1:1">
      <c r="A292" s="403"/>
    </row>
  </sheetData>
  <mergeCells count="117">
    <mergeCell ref="P223:P228"/>
    <mergeCell ref="C224:E228"/>
    <mergeCell ref="K228:M228"/>
    <mergeCell ref="C203:E213"/>
    <mergeCell ref="K213:M213"/>
    <mergeCell ref="A276:A281"/>
    <mergeCell ref="B276:B281"/>
    <mergeCell ref="O276:O281"/>
    <mergeCell ref="P276:P281"/>
    <mergeCell ref="C277:E281"/>
    <mergeCell ref="K281:M281"/>
    <mergeCell ref="A270:A275"/>
    <mergeCell ref="B270:B275"/>
    <mergeCell ref="O270:O275"/>
    <mergeCell ref="P270:P275"/>
    <mergeCell ref="C271:E275"/>
    <mergeCell ref="K275:M275"/>
    <mergeCell ref="A235:A253"/>
    <mergeCell ref="B235:B253"/>
    <mergeCell ref="O235:O253"/>
    <mergeCell ref="A229:A234"/>
    <mergeCell ref="B229:B234"/>
    <mergeCell ref="A223:A228"/>
    <mergeCell ref="B223:B228"/>
    <mergeCell ref="P192:P201"/>
    <mergeCell ref="C193:E201"/>
    <mergeCell ref="K201:M201"/>
    <mergeCell ref="K191:M191"/>
    <mergeCell ref="K176:M176"/>
    <mergeCell ref="K183:M183"/>
    <mergeCell ref="C178:E183"/>
    <mergeCell ref="C171:E176"/>
    <mergeCell ref="P134:P144"/>
    <mergeCell ref="O134:O144"/>
    <mergeCell ref="O162:O169"/>
    <mergeCell ref="P162:P169"/>
    <mergeCell ref="O184:O191"/>
    <mergeCell ref="P184:P191"/>
    <mergeCell ref="P170:P176"/>
    <mergeCell ref="A25:A85"/>
    <mergeCell ref="B25:B85"/>
    <mergeCell ref="A145:A154"/>
    <mergeCell ref="B127:B133"/>
    <mergeCell ref="B155:B161"/>
    <mergeCell ref="A162:A169"/>
    <mergeCell ref="A134:A144"/>
    <mergeCell ref="B134:B144"/>
    <mergeCell ref="B145:B154"/>
    <mergeCell ref="A97:A112"/>
    <mergeCell ref="B97:B112"/>
    <mergeCell ref="B113:B126"/>
    <mergeCell ref="A86:A96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C87:E96"/>
    <mergeCell ref="C146:E154"/>
    <mergeCell ref="O223:O228"/>
    <mergeCell ref="C135:E144"/>
    <mergeCell ref="K112:M112"/>
    <mergeCell ref="K96:M96"/>
    <mergeCell ref="K126:M126"/>
    <mergeCell ref="C128:E130"/>
    <mergeCell ref="F91:J96"/>
    <mergeCell ref="C114:E115"/>
    <mergeCell ref="F207:J213"/>
    <mergeCell ref="F219:J222"/>
    <mergeCell ref="C164:E169"/>
    <mergeCell ref="O192:O201"/>
    <mergeCell ref="C185:E191"/>
    <mergeCell ref="K169:M169"/>
    <mergeCell ref="K154:M154"/>
    <mergeCell ref="C156:E157"/>
    <mergeCell ref="K161:M161"/>
    <mergeCell ref="C98:E98"/>
    <mergeCell ref="A184:A191"/>
    <mergeCell ref="B184:B191"/>
    <mergeCell ref="B170:B176"/>
    <mergeCell ref="A192:A201"/>
    <mergeCell ref="B192:B201"/>
    <mergeCell ref="A214:A222"/>
    <mergeCell ref="B214:B222"/>
    <mergeCell ref="A202:A213"/>
    <mergeCell ref="B202:B213"/>
    <mergeCell ref="A177:A183"/>
    <mergeCell ref="C26:E85"/>
    <mergeCell ref="P235:P253"/>
    <mergeCell ref="P229:P234"/>
    <mergeCell ref="O229:O234"/>
    <mergeCell ref="A264:A269"/>
    <mergeCell ref="B264:B269"/>
    <mergeCell ref="O264:O269"/>
    <mergeCell ref="P264:P269"/>
    <mergeCell ref="C265:E269"/>
    <mergeCell ref="K269:M269"/>
    <mergeCell ref="C236:E253"/>
    <mergeCell ref="K253:M253"/>
    <mergeCell ref="F240:J253"/>
    <mergeCell ref="B254:B263"/>
    <mergeCell ref="K263:M263"/>
    <mergeCell ref="P254:P263"/>
    <mergeCell ref="C255:E263"/>
    <mergeCell ref="O254:O263"/>
    <mergeCell ref="C230:E234"/>
    <mergeCell ref="K234:M234"/>
    <mergeCell ref="B86:B96"/>
    <mergeCell ref="A170:A176"/>
    <mergeCell ref="B162:B169"/>
    <mergeCell ref="B177:B183"/>
  </mergeCells>
  <phoneticPr fontId="0" type="noConversion"/>
  <pageMargins left="0" right="0" top="0" bottom="0" header="0" footer="0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704" t="s">
        <v>32</v>
      </c>
      <c r="B5" s="704"/>
      <c r="C5" s="704"/>
      <c r="D5" s="704"/>
      <c r="E5" s="704"/>
      <c r="F5" s="704"/>
      <c r="G5" s="704"/>
      <c r="H5" s="704"/>
      <c r="I5" s="704"/>
      <c r="J5" s="704"/>
      <c r="K5" s="704"/>
      <c r="L5" s="704"/>
      <c r="M5" s="704"/>
      <c r="N5" s="704"/>
      <c r="O5" s="704"/>
    </row>
    <row r="6" spans="1:16" ht="23.45" customHeight="1"/>
    <row r="7" spans="1:16" s="1" customFormat="1" ht="45.6" customHeight="1">
      <c r="A7" s="705" t="s">
        <v>0</v>
      </c>
      <c r="B7" s="705" t="s">
        <v>12</v>
      </c>
      <c r="C7" s="685" t="s">
        <v>13</v>
      </c>
      <c r="D7" s="685" t="s">
        <v>3</v>
      </c>
      <c r="E7" s="685" t="s">
        <v>18</v>
      </c>
      <c r="F7" s="706" t="s">
        <v>15</v>
      </c>
      <c r="G7" s="707"/>
      <c r="H7" s="707"/>
      <c r="I7" s="707"/>
      <c r="J7" s="707"/>
      <c r="K7" s="708"/>
      <c r="L7" s="709" t="s">
        <v>17</v>
      </c>
      <c r="M7" s="711" t="s">
        <v>1</v>
      </c>
      <c r="N7" s="712"/>
      <c r="O7" s="685" t="s">
        <v>33</v>
      </c>
      <c r="P7" s="685" t="s">
        <v>2</v>
      </c>
    </row>
    <row r="8" spans="1:16" s="1" customFormat="1" ht="77.45" customHeight="1">
      <c r="A8" s="685"/>
      <c r="B8" s="685"/>
      <c r="C8" s="686"/>
      <c r="D8" s="686"/>
      <c r="E8" s="68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710"/>
      <c r="M8" s="24" t="s">
        <v>5</v>
      </c>
      <c r="N8" s="24" t="s">
        <v>23</v>
      </c>
      <c r="O8" s="686"/>
      <c r="P8" s="686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687">
        <v>1</v>
      </c>
      <c r="B10" s="690"/>
      <c r="C10" s="69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693"/>
      <c r="N10" s="693"/>
      <c r="O10" s="698"/>
      <c r="P10" s="701"/>
    </row>
    <row r="11" spans="1:16" ht="87" customHeight="1">
      <c r="A11" s="688"/>
      <c r="B11" s="691"/>
      <c r="C11" s="69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694"/>
      <c r="N11" s="696"/>
      <c r="O11" s="699"/>
      <c r="P11" s="702"/>
    </row>
    <row r="12" spans="1:16" ht="64.900000000000006" customHeight="1">
      <c r="A12" s="688"/>
      <c r="B12" s="691"/>
      <c r="C12" s="69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694"/>
      <c r="N12" s="696"/>
      <c r="O12" s="699"/>
      <c r="P12" s="702"/>
    </row>
    <row r="13" spans="1:16" ht="93.6" customHeight="1">
      <c r="A13" s="688"/>
      <c r="B13" s="691"/>
      <c r="C13" s="69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694"/>
      <c r="N13" s="696"/>
      <c r="O13" s="699"/>
      <c r="P13" s="702"/>
    </row>
    <row r="14" spans="1:16" ht="73.150000000000006" customHeight="1">
      <c r="A14" s="688"/>
      <c r="B14" s="691"/>
      <c r="C14" s="69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694"/>
      <c r="N14" s="696"/>
      <c r="O14" s="699"/>
      <c r="P14" s="702"/>
    </row>
    <row r="15" spans="1:16" ht="51" customHeight="1">
      <c r="A15" s="689"/>
      <c r="B15" s="692"/>
      <c r="C15" s="69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695"/>
      <c r="N15" s="697"/>
      <c r="O15" s="700"/>
      <c r="P15" s="70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СВОД</vt:lpstr>
      <vt:lpstr>МП 6</vt:lpstr>
      <vt:lpstr>СВОД!Заголовки_для_печати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2026-04-14T07:48:31Z</dcterms:modified>
</cp:coreProperties>
</file>